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customXML/itemProps.xml" ContentType="application/vnd.openxmlformats-officedocument.customXml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Override PartName="/customXML/itemProps4.xml" ContentType="application/vnd.openxmlformats-officedocument.customXmlProperties+xml"/>
</Types>
</file>

<file path=_rels/.rels>&#65279;<?xml version="1.0" encoding="utf-8"?><Relationships xmlns="http://schemas.openxmlformats.org/package/2006/relationships"><Relationship Type="http://schemas.openxmlformats.org/package/2006/relationships/metadata/core-properties" Target="docProps/core.xml" Id="rId3" /><Relationship Type="http://schemas.microsoft.com/office/2020/02/relationships/classificationlabels" Target="docMetadata/LabelInfo.xml" Id="rId2" /><Relationship Type="http://schemas.openxmlformats.org/officeDocument/2006/relationships/officeDocument" Target="xl/workbook.xml" Id="rId1" /><Relationship Type="http://schemas.openxmlformats.org/officeDocument/2006/relationships/extended-properties" Target="docProps/app.xml" Id="rId4" /><Relationship Type="http://schemas.openxmlformats.org/officeDocument/2006/relationships/custom-properties" Target="/docProps/custom.xml" Id="Re93eda4250694c5e"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cluscbdfs02\user26\Wild Fisheries\Abalone\Mayfield\FRDC Projects\Enhancement\Project\Enhancement Project\"/>
    </mc:Choice>
  </mc:AlternateContent>
  <xr:revisionPtr revIDLastSave="0" documentId="13_ncr:1_{9C104E16-7B5E-4C9E-B7B0-5A0FA6D648BD}" xr6:coauthVersionLast="47" xr6:coauthVersionMax="47" xr10:uidLastSave="{00000000-0000-0000-0000-000000000000}"/>
  <bookViews>
    <workbookView xWindow="-108" yWindow="-108" windowWidth="30936" windowHeight="16896" xr2:uid="{E2EB6D90-BB82-4216-8D47-DA79ECAD1AE1}"/>
  </bookViews>
  <sheets>
    <sheet name="Option 1" sheetId="3"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5" i="3" l="1"/>
  <c r="F67" i="3"/>
  <c r="F59" i="3"/>
  <c r="F36" i="3"/>
  <c r="F32" i="3"/>
  <c r="F30" i="3"/>
  <c r="L22" i="3" l="1"/>
  <c r="F58" i="3" l="1"/>
  <c r="F60" i="3" s="1"/>
  <c r="F50" i="3"/>
  <c r="F44" i="3" l="1"/>
  <c r="F61" i="3" s="1"/>
  <c r="F79" i="3" s="1"/>
  <c r="F63" i="3" l="1"/>
  <c r="F62" i="3"/>
  <c r="F75" i="3"/>
  <c r="P5" i="3" l="1"/>
  <c r="P7" i="3" l="1"/>
  <c r="L7" i="3"/>
  <c r="P22" i="3"/>
  <c r="F48" i="3" l="1"/>
  <c r="F68" i="3" l="1"/>
  <c r="F69" i="3" s="1"/>
  <c r="F70" i="3" s="1"/>
  <c r="F64" i="3"/>
  <c r="F74" i="3" s="1"/>
  <c r="L5" i="3"/>
  <c r="P20" i="3"/>
  <c r="L20" i="3" l="1"/>
  <c r="F80" i="3"/>
  <c r="N5" i="3" l="1"/>
  <c r="F71" i="3"/>
  <c r="F76" i="3" s="1"/>
  <c r="N20" i="3" s="1"/>
</calcChain>
</file>

<file path=xl/sharedStrings.xml><?xml version="1.0" encoding="utf-8"?>
<sst xmlns="http://schemas.openxmlformats.org/spreadsheetml/2006/main" count="67" uniqueCount="60">
  <si>
    <t>Stock enhancement</t>
  </si>
  <si>
    <t>Forego catch</t>
  </si>
  <si>
    <t>Bank investment</t>
  </si>
  <si>
    <t>Bank interest rate (%)</t>
  </si>
  <si>
    <t>Years of foregone catch</t>
  </si>
  <si>
    <t xml:space="preserve"> </t>
  </si>
  <si>
    <t>Revenue from survivors ($)</t>
  </si>
  <si>
    <t>Key Inputs</t>
  </si>
  <si>
    <t>Under the Hood</t>
  </si>
  <si>
    <t>Fixed inputs</t>
  </si>
  <si>
    <t>Intermediate calculations</t>
  </si>
  <si>
    <t>Weight of catch foregone (kg)</t>
  </si>
  <si>
    <t>This section contains the steps needed to go from the key inputs to the results.</t>
  </si>
  <si>
    <t>These are inputs that the abalone industry can't really influence. You can change these if you like, but keep in mind they may be difficult to change in reality.</t>
  </si>
  <si>
    <r>
      <t xml:space="preserve">These are the intermediate steps that Excel uses to take the inputs and calculate the return on investment.
</t>
    </r>
    <r>
      <rPr>
        <b/>
        <sz val="11"/>
        <rFont val="Calibri"/>
        <family val="2"/>
        <scheme val="minor"/>
      </rPr>
      <t>Caution: Changing these steps may make Excel behave incorrectly.</t>
    </r>
  </si>
  <si>
    <t>Individuals of catch foregone</t>
  </si>
  <si>
    <t>Individuals that survive the year</t>
  </si>
  <si>
    <t>Total number of abalone released</t>
  </si>
  <si>
    <t>Cost per juvenile to buy and release ($)</t>
  </si>
  <si>
    <t>Total dollars invested ($)</t>
  </si>
  <si>
    <t>After 1 year</t>
  </si>
  <si>
    <t>Number surviving to 150 mm (# individuals)</t>
  </si>
  <si>
    <t>Weight of an abalone at 150 mm (kg whole)</t>
  </si>
  <si>
    <t>These values show, for each of those same three choices, the 'extra' biomass that would be in the water (compared to business as usual).</t>
  </si>
  <si>
    <t>Length 1 year after foregoing catch (mm SL)</t>
  </si>
  <si>
    <t>Individual weight 1 year after foregoing catch (kg whole)</t>
  </si>
  <si>
    <t>Time from planting to 150 mm (years)</t>
  </si>
  <si>
    <t>Combined weight when abalone reach 150 mm (kg whole)</t>
  </si>
  <si>
    <t>Cost to harvest survivors ($)</t>
  </si>
  <si>
    <t>These are the two inputs that can be influenced by the abalone industry. You can change these numbers, and then look to see how the investment changes in value (right, top) and biomass (right, below).</t>
  </si>
  <si>
    <t>Weight at legal length 145 mm (kg whole)</t>
  </si>
  <si>
    <r>
      <t xml:space="preserve">These dollar values show the </t>
    </r>
    <r>
      <rPr>
        <i/>
        <sz val="12"/>
        <color theme="1"/>
        <rFont val="Calibri"/>
        <family val="2"/>
        <scheme val="minor"/>
      </rPr>
      <t xml:space="preserve">increase </t>
    </r>
    <r>
      <rPr>
        <sz val="12"/>
        <color theme="1"/>
        <rFont val="Calibri"/>
        <family val="2"/>
        <scheme val="minor"/>
      </rPr>
      <t>in value of the investment that would result from three available choices - in other words, the value of that investment minus the initial dollars invested.</t>
    </r>
  </si>
  <si>
    <t>Cost to fish 1 kg whole ($ / kg)</t>
  </si>
  <si>
    <t>Survival from seeding to 150 mm (%)</t>
  </si>
  <si>
    <t>Combined weight of survivors (kg whole)</t>
  </si>
  <si>
    <t>Extra Biomass (kg whole weight)</t>
  </si>
  <si>
    <t>Net Increase in Value of Investment</t>
  </si>
  <si>
    <t>After 1 year (harvested)</t>
  </si>
  <si>
    <t>Survival and mortality</t>
  </si>
  <si>
    <t>Proportional survival over first 6 months</t>
  </si>
  <si>
    <t>Corresponding M over first 6 months</t>
  </si>
  <si>
    <t>Proportional survival from 6 months to 150 mm</t>
  </si>
  <si>
    <t>Corresponding M from 6 months to 150 mm</t>
  </si>
  <si>
    <t>Stock enhancement scenario</t>
  </si>
  <si>
    <t>Foregone catch scenario</t>
  </si>
  <si>
    <t>Proportional survival from 145 mm for 1 year</t>
  </si>
  <si>
    <t>Corresponding M from 145 mm for 1 year</t>
  </si>
  <si>
    <t>This section contains preliminary estimates for survival. Since these are important assumptions and quite uncertain, you can change these if you like. (The grey cells show the corresponding values of M, or instantaneous mortality, for reference.)</t>
  </si>
  <si>
    <t>Bank investment scenario</t>
  </si>
  <si>
    <t>Landed value of survivors ($)</t>
  </si>
  <si>
    <t>Landed value from finally harvesting foregone catch ($)</t>
  </si>
  <si>
    <r>
      <t>Net increase in value of investment from</t>
    </r>
    <r>
      <rPr>
        <b/>
        <sz val="14"/>
        <color theme="1"/>
        <rFont val="Calibri"/>
        <family val="2"/>
        <scheme val="minor"/>
      </rPr>
      <t xml:space="preserve"> foregone catch</t>
    </r>
    <r>
      <rPr>
        <sz val="14"/>
        <color theme="1"/>
        <rFont val="Calibri"/>
        <family val="2"/>
        <scheme val="minor"/>
      </rPr>
      <t xml:space="preserve"> ($)</t>
    </r>
  </si>
  <si>
    <r>
      <t xml:space="preserve">Net increase in value of investment from </t>
    </r>
    <r>
      <rPr>
        <b/>
        <sz val="14"/>
        <color theme="1"/>
        <rFont val="Calibri"/>
        <family val="2"/>
        <scheme val="minor"/>
      </rPr>
      <t>stock</t>
    </r>
    <r>
      <rPr>
        <sz val="14"/>
        <color theme="1"/>
        <rFont val="Calibri"/>
        <family val="2"/>
        <scheme val="minor"/>
      </rPr>
      <t xml:space="preserve"> </t>
    </r>
    <r>
      <rPr>
        <b/>
        <sz val="14"/>
        <color theme="1"/>
        <rFont val="Calibri"/>
        <family val="2"/>
        <scheme val="minor"/>
      </rPr>
      <t>enhancement</t>
    </r>
    <r>
      <rPr>
        <sz val="14"/>
        <color theme="1"/>
        <rFont val="Calibri"/>
        <family val="2"/>
        <scheme val="minor"/>
      </rPr>
      <t xml:space="preserve"> ($)</t>
    </r>
  </si>
  <si>
    <r>
      <t xml:space="preserve">Net increase in value of investment from </t>
    </r>
    <r>
      <rPr>
        <b/>
        <sz val="14"/>
        <color theme="1"/>
        <rFont val="Calibri"/>
        <family val="2"/>
        <scheme val="minor"/>
      </rPr>
      <t>bank</t>
    </r>
    <r>
      <rPr>
        <sz val="14"/>
        <color theme="1"/>
        <rFont val="Calibri"/>
        <family val="2"/>
        <scheme val="minor"/>
      </rPr>
      <t xml:space="preserve"> ($)</t>
    </r>
  </si>
  <si>
    <r>
      <t>Additional biomass under</t>
    </r>
    <r>
      <rPr>
        <b/>
        <sz val="14"/>
        <color theme="1"/>
        <rFont val="Calibri"/>
        <family val="2"/>
        <scheme val="minor"/>
      </rPr>
      <t xml:space="preserve"> bank investment</t>
    </r>
    <r>
      <rPr>
        <sz val="14"/>
        <color theme="1"/>
        <rFont val="Calibri"/>
        <family val="2"/>
        <scheme val="minor"/>
      </rPr>
      <t xml:space="preserve"> after 7.7 years  (kg)</t>
    </r>
  </si>
  <si>
    <r>
      <t xml:space="preserve">Additional biomass under </t>
    </r>
    <r>
      <rPr>
        <b/>
        <sz val="14"/>
        <color theme="1"/>
        <rFont val="Calibri"/>
        <family val="2"/>
        <scheme val="minor"/>
      </rPr>
      <t>foregone catch</t>
    </r>
    <r>
      <rPr>
        <sz val="14"/>
        <color theme="1"/>
        <rFont val="Calibri"/>
        <family val="2"/>
        <scheme val="minor"/>
      </rPr>
      <t xml:space="preserve"> after 1 year (kg)</t>
    </r>
  </si>
  <si>
    <t>Calculating additional biomass (kg) from each scenario</t>
  </si>
  <si>
    <t>Calculating financial value ($) from each scenario</t>
  </si>
  <si>
    <r>
      <t xml:space="preserve">Additional biomass under </t>
    </r>
    <r>
      <rPr>
        <b/>
        <sz val="14"/>
        <color theme="1"/>
        <rFont val="Calibri"/>
        <family val="2"/>
        <scheme val="minor"/>
      </rPr>
      <t>stock</t>
    </r>
    <r>
      <rPr>
        <sz val="14"/>
        <color theme="1"/>
        <rFont val="Calibri"/>
        <family val="2"/>
        <scheme val="minor"/>
      </rPr>
      <t xml:space="preserve"> </t>
    </r>
    <r>
      <rPr>
        <b/>
        <sz val="14"/>
        <color theme="1"/>
        <rFont val="Calibri"/>
        <family val="2"/>
        <scheme val="minor"/>
      </rPr>
      <t>enhancement</t>
    </r>
    <r>
      <rPr>
        <sz val="14"/>
        <color theme="1"/>
        <rFont val="Calibri"/>
        <family val="2"/>
        <scheme val="minor"/>
      </rPr>
      <t xml:space="preserve"> after 7.7 years (kg)</t>
    </r>
  </si>
  <si>
    <t>Beach price at 150 mm ($/kg whole)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</si>
</sst>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0.00_-;\-&quot;$&quot;* #,##0.00_-;_-&quot;$&quot;* &quot;-&quot;??_-;_-@_-"/>
    <numFmt numFmtId="164" formatCode="0.0"/>
    <numFmt numFmtId="165" formatCode="&quot;$&quot;#,##0.00"/>
    <numFmt numFmtId="166" formatCode="&quot;$&quot;#,##0"/>
    <numFmt numFmtId="167" formatCode="0.00000"/>
    <numFmt numFmtId="168" formatCode="0.000"/>
    <numFmt numFmtId="169" formatCode="0.0%"/>
  </numFmts>
  <fonts count="12" x14ac:knownFonts="1">
    <font>
      <sz val="11"/>
      <color theme="1"/>
      <name val="Calibri"/>
      <family val="2"/>
      <scheme val="minor"/>
    </font>
    <font>
      <sz val="11"/>
      <name val="Calibri"/>
      <family val="2"/>
      <scheme val="minor"/>
    </font>
    <font>
      <sz val="11"/>
      <color theme="1"/>
      <name val="Calibri"/>
      <family val="2"/>
      <scheme val="minor"/>
    </font>
    <font>
      <b/>
      <sz val="14"/>
      <color theme="1"/>
      <name val="Calibri"/>
      <family val="2"/>
      <scheme val="minor"/>
    </font>
    <font>
      <b/>
      <sz val="16"/>
      <color theme="0"/>
      <name val="Calibri"/>
      <family val="2"/>
      <scheme val="minor"/>
    </font>
    <font>
      <sz val="12"/>
      <color theme="1"/>
      <name val="Calibri"/>
      <family val="2"/>
      <scheme val="minor"/>
    </font>
    <font>
      <sz val="14"/>
      <color theme="1"/>
      <name val="Calibri"/>
      <family val="2"/>
      <scheme val="minor"/>
    </font>
    <font>
      <b/>
      <sz val="20"/>
      <color theme="0"/>
      <name val="Calibri"/>
      <family val="2"/>
      <scheme val="minor"/>
    </font>
    <font>
      <b/>
      <sz val="22"/>
      <color theme="1"/>
      <name val="Calibri"/>
      <family val="2"/>
      <scheme val="minor"/>
    </font>
    <font>
      <b/>
      <sz val="11"/>
      <name val="Calibri"/>
      <family val="2"/>
      <scheme val="minor"/>
    </font>
    <font>
      <i/>
      <sz val="12"/>
      <color theme="1"/>
      <name val="Calibri"/>
      <family val="2"/>
      <scheme val="minor"/>
    </font>
    <font>
      <i/>
      <sz val="14"/>
      <color theme="1"/>
      <name val="Calibri"/>
      <family val="2"/>
      <scheme val="minor"/>
    </font>
  </fonts>
  <fills count="7">
    <fill>
      <patternFill patternType="none"/>
    </fill>
    <fill>
      <patternFill patternType="gray125"/>
    </fill>
    <fill>
      <patternFill patternType="solid">
        <fgColor rgb="FF26547C"/>
        <bgColor indexed="64"/>
      </patternFill>
    </fill>
    <fill>
      <patternFill patternType="solid">
        <fgColor rgb="FFFFD166"/>
        <bgColor indexed="64"/>
      </patternFill>
    </fill>
    <fill>
      <patternFill patternType="solid">
        <fgColor rgb="FFFFF2E5"/>
        <bgColor indexed="64"/>
      </patternFill>
    </fill>
    <fill>
      <patternFill patternType="solid">
        <fgColor rgb="FF06D6A0"/>
        <bgColor indexed="64"/>
      </patternFill>
    </fill>
    <fill>
      <patternFill patternType="solid">
        <fgColor theme="2"/>
        <bgColor indexed="64"/>
      </patternFill>
    </fill>
  </fills>
  <borders count="4">
    <border>
      <left/>
      <right/>
      <top/>
      <bottom/>
      <diagonal/>
    </border>
    <border>
      <left/>
      <right/>
      <top style="mediumDashed">
        <color rgb="FF26547C"/>
      </top>
      <bottom/>
      <diagonal/>
    </border>
    <border>
      <left/>
      <right style="mediumDashed">
        <color rgb="FF26547C"/>
      </right>
      <top/>
      <bottom/>
      <diagonal/>
    </border>
    <border>
      <left/>
      <right style="mediumDashed">
        <color rgb="FF26547C"/>
      </right>
      <top style="mediumDashed">
        <color rgb="FF26547C"/>
      </top>
      <bottom/>
      <diagonal/>
    </border>
  </borders>
  <cellStyleXfs count="3">
    <xf numFmtId="0" fontId="0" fillId="0" borderId="0"/>
    <xf numFmtId="44" fontId="2" fillId="0" borderId="0" applyFont="0" applyFill="0" applyBorder="0" applyAlignment="0" applyProtection="0"/>
    <xf numFmtId="9" fontId="2" fillId="0" borderId="0" applyFont="0" applyFill="0" applyBorder="0" applyAlignment="0" applyProtection="0"/>
  </cellStyleXfs>
  <cellXfs count="74">
    <xf numFmtId="0" fontId="0" fillId="0" borderId="0" xfId="0"/>
    <xf numFmtId="0" fontId="0" fillId="0" borderId="0" xfId="0" applyAlignment="1">
      <alignment vertical="center"/>
    </xf>
    <xf numFmtId="0" fontId="6" fillId="0" borderId="0" xfId="0" applyFont="1" applyAlignment="1">
      <alignment vertical="center"/>
    </xf>
    <xf numFmtId="0" fontId="3" fillId="0" borderId="0" xfId="0" applyFont="1" applyAlignment="1">
      <alignment vertical="center"/>
    </xf>
    <xf numFmtId="44" fontId="6" fillId="0" borderId="0" xfId="1" applyFont="1" applyAlignment="1">
      <alignment vertical="center"/>
    </xf>
    <xf numFmtId="0" fontId="7" fillId="0" borderId="0" xfId="0" applyFont="1" applyFill="1" applyAlignment="1">
      <alignment vertical="center"/>
    </xf>
    <xf numFmtId="0" fontId="0" fillId="0" borderId="0" xfId="0" applyFill="1" applyAlignment="1">
      <alignment vertical="center"/>
    </xf>
    <xf numFmtId="0" fontId="6" fillId="0" borderId="0" xfId="0" applyFont="1" applyFill="1" applyAlignment="1">
      <alignment vertical="center"/>
    </xf>
    <xf numFmtId="0" fontId="7" fillId="0" borderId="0" xfId="0" applyFont="1" applyFill="1" applyAlignment="1">
      <alignment horizontal="center" vertical="center"/>
    </xf>
    <xf numFmtId="0" fontId="3" fillId="0" borderId="0" xfId="0" applyFont="1" applyFill="1" applyAlignment="1">
      <alignment horizontal="center" vertical="center"/>
    </xf>
    <xf numFmtId="0" fontId="3" fillId="0" borderId="0" xfId="0" applyFont="1" applyFill="1" applyAlignment="1">
      <alignment vertical="center"/>
    </xf>
    <xf numFmtId="0" fontId="0" fillId="0" borderId="0" xfId="0" applyFill="1"/>
    <xf numFmtId="1" fontId="8" fillId="0" borderId="0" xfId="1" applyNumberFormat="1" applyFont="1" applyFill="1" applyAlignment="1">
      <alignment vertical="center"/>
    </xf>
    <xf numFmtId="1" fontId="8" fillId="0" borderId="0" xfId="1" applyNumberFormat="1" applyFont="1" applyFill="1" applyAlignment="1">
      <alignment horizontal="center" vertical="center"/>
    </xf>
    <xf numFmtId="0" fontId="0" fillId="0" borderId="1" xfId="0" applyFill="1" applyBorder="1" applyAlignment="1">
      <alignment vertical="center"/>
    </xf>
    <xf numFmtId="0" fontId="6" fillId="0" borderId="1" xfId="0" applyFont="1" applyFill="1" applyBorder="1" applyAlignment="1">
      <alignment vertical="center"/>
    </xf>
    <xf numFmtId="0" fontId="0" fillId="0" borderId="1" xfId="0" applyBorder="1" applyAlignment="1">
      <alignment vertical="center"/>
    </xf>
    <xf numFmtId="0" fontId="0" fillId="0" borderId="2" xfId="0" applyBorder="1" applyAlignment="1">
      <alignment vertical="center"/>
    </xf>
    <xf numFmtId="0" fontId="0" fillId="0" borderId="2" xfId="0" applyBorder="1"/>
    <xf numFmtId="0" fontId="0" fillId="0" borderId="3" xfId="0" applyBorder="1" applyAlignment="1">
      <alignment vertical="center"/>
    </xf>
    <xf numFmtId="0" fontId="0" fillId="0" borderId="0" xfId="0"/>
    <xf numFmtId="0" fontId="6" fillId="0" borderId="0" xfId="0" applyFont="1"/>
    <xf numFmtId="164" fontId="6" fillId="0" borderId="0" xfId="0" applyNumberFormat="1" applyFont="1"/>
    <xf numFmtId="1" fontId="6" fillId="0" borderId="0" xfId="0" applyNumberFormat="1" applyFont="1"/>
    <xf numFmtId="0" fontId="6" fillId="0" borderId="0" xfId="0" applyFont="1" applyAlignment="1">
      <alignment vertical="center"/>
    </xf>
    <xf numFmtId="0" fontId="0" fillId="0" borderId="0" xfId="0"/>
    <xf numFmtId="0" fontId="0" fillId="0" borderId="0" xfId="0" applyFill="1" applyAlignment="1">
      <alignment vertical="center"/>
    </xf>
    <xf numFmtId="0" fontId="6" fillId="0" borderId="0" xfId="0" applyFont="1" applyAlignment="1">
      <alignment horizontal="left" vertical="center"/>
    </xf>
    <xf numFmtId="0" fontId="0" fillId="0" borderId="0" xfId="0"/>
    <xf numFmtId="166" fontId="6" fillId="0" borderId="0" xfId="0" applyNumberFormat="1" applyFont="1"/>
    <xf numFmtId="9" fontId="6" fillId="0" borderId="0" xfId="2" applyFont="1" applyAlignment="1">
      <alignment vertical="center"/>
    </xf>
    <xf numFmtId="166" fontId="6" fillId="0" borderId="0" xfId="0" applyNumberFormat="1" applyFont="1" applyFill="1"/>
    <xf numFmtId="1" fontId="6" fillId="0" borderId="0" xfId="0" applyNumberFormat="1" applyFont="1" applyFill="1"/>
    <xf numFmtId="0" fontId="0" fillId="0" borderId="0" xfId="0"/>
    <xf numFmtId="0" fontId="0" fillId="0" borderId="0" xfId="0" applyFill="1" applyAlignment="1">
      <alignment vertical="center"/>
    </xf>
    <xf numFmtId="0" fontId="0" fillId="0" borderId="0" xfId="0" applyBorder="1" applyAlignment="1">
      <alignment vertical="center"/>
    </xf>
    <xf numFmtId="0" fontId="0" fillId="0" borderId="0" xfId="0" applyBorder="1"/>
    <xf numFmtId="0" fontId="5" fillId="0" borderId="0" xfId="0" applyFont="1" applyFill="1" applyAlignment="1">
      <alignment horizontal="center" vertical="center" wrapText="1"/>
    </xf>
    <xf numFmtId="166" fontId="8" fillId="0" borderId="0" xfId="1" applyNumberFormat="1" applyFont="1" applyFill="1" applyAlignment="1">
      <alignment horizontal="center" vertical="center"/>
    </xf>
    <xf numFmtId="0" fontId="0" fillId="0" borderId="0" xfId="0"/>
    <xf numFmtId="167" fontId="6" fillId="0" borderId="0" xfId="0" applyNumberFormat="1" applyFont="1" applyFill="1" applyAlignment="1">
      <alignment vertical="center"/>
    </xf>
    <xf numFmtId="167" fontId="6" fillId="0" borderId="0" xfId="2" applyNumberFormat="1" applyFont="1" applyFill="1" applyAlignment="1">
      <alignment vertical="center"/>
    </xf>
    <xf numFmtId="167" fontId="6" fillId="0" borderId="0" xfId="0" applyNumberFormat="1" applyFont="1" applyFill="1"/>
    <xf numFmtId="0" fontId="0" fillId="0" borderId="0" xfId="0" applyFill="1" applyAlignment="1">
      <alignment vertical="center"/>
    </xf>
    <xf numFmtId="0" fontId="6" fillId="0" borderId="0" xfId="0" applyFont="1" applyAlignment="1">
      <alignment vertical="center"/>
    </xf>
    <xf numFmtId="2" fontId="11" fillId="6" borderId="0" xfId="0" applyNumberFormat="1" applyFont="1" applyFill="1" applyAlignment="1">
      <alignment vertical="center"/>
    </xf>
    <xf numFmtId="168" fontId="11" fillId="6" borderId="0" xfId="0" applyNumberFormat="1" applyFont="1" applyFill="1" applyAlignment="1">
      <alignment vertical="center"/>
    </xf>
    <xf numFmtId="9" fontId="6" fillId="0" borderId="0" xfId="2" applyFont="1" applyFill="1" applyAlignment="1">
      <alignment vertical="center"/>
    </xf>
    <xf numFmtId="166" fontId="6" fillId="0" borderId="0" xfId="1" applyNumberFormat="1" applyFont="1"/>
    <xf numFmtId="169" fontId="6" fillId="0" borderId="0" xfId="2" applyNumberFormat="1" applyFont="1" applyAlignment="1">
      <alignment vertical="center"/>
    </xf>
    <xf numFmtId="0" fontId="6" fillId="0" borderId="0" xfId="0" applyFont="1" applyAlignment="1">
      <alignment horizontal="center" vertical="center"/>
    </xf>
    <xf numFmtId="0" fontId="0" fillId="0" borderId="0" xfId="0" applyFill="1" applyAlignment="1">
      <alignment horizontal="center" vertical="center"/>
    </xf>
    <xf numFmtId="0" fontId="3" fillId="0" borderId="0" xfId="0" quotePrefix="1" applyFont="1" applyFill="1" applyAlignment="1">
      <alignment horizontal="left" vertical="center"/>
    </xf>
    <xf numFmtId="0" fontId="3" fillId="0" borderId="0" xfId="0" applyFont="1" applyFill="1" applyAlignment="1">
      <alignment horizontal="left" vertical="center"/>
    </xf>
    <xf numFmtId="0" fontId="6" fillId="0" borderId="0" xfId="0" applyFont="1" applyAlignment="1">
      <alignment horizontal="left" vertical="center"/>
    </xf>
    <xf numFmtId="0" fontId="1" fillId="0" borderId="0" xfId="0" applyFont="1" applyFill="1" applyAlignment="1">
      <alignment horizontal="center" vertical="center" wrapText="1"/>
    </xf>
    <xf numFmtId="0" fontId="6" fillId="0" borderId="0" xfId="0" applyFont="1" applyAlignment="1">
      <alignment vertical="center"/>
    </xf>
    <xf numFmtId="0" fontId="4" fillId="2" borderId="0" xfId="0" applyFont="1" applyFill="1" applyAlignment="1">
      <alignment horizontal="center" vertical="center"/>
    </xf>
    <xf numFmtId="0" fontId="6" fillId="0" borderId="0" xfId="0" applyFont="1" applyFill="1" applyAlignment="1">
      <alignment horizontal="left" vertical="center"/>
    </xf>
    <xf numFmtId="0" fontId="6" fillId="0" borderId="0" xfId="0" quotePrefix="1" applyFont="1" applyFill="1" applyAlignment="1">
      <alignment horizontal="left" vertical="center"/>
    </xf>
    <xf numFmtId="0" fontId="11" fillId="6" borderId="0" xfId="0" applyFont="1" applyFill="1" applyAlignment="1">
      <alignment horizontal="left" vertical="center"/>
    </xf>
    <xf numFmtId="0" fontId="6" fillId="5" borderId="0" xfId="0" applyFont="1" applyFill="1" applyAlignment="1">
      <alignment horizontal="center" vertical="center"/>
    </xf>
    <xf numFmtId="0" fontId="7" fillId="2" borderId="0" xfId="0" applyFont="1" applyFill="1" applyAlignment="1">
      <alignment horizontal="center" vertical="center"/>
    </xf>
    <xf numFmtId="0" fontId="3" fillId="3" borderId="0" xfId="0" applyFont="1" applyFill="1" applyAlignment="1">
      <alignment horizontal="center" vertical="center"/>
    </xf>
    <xf numFmtId="166" fontId="8" fillId="3" borderId="0" xfId="1" applyNumberFormat="1" applyFont="1" applyFill="1" applyAlignment="1">
      <alignment horizontal="center" vertical="center"/>
    </xf>
    <xf numFmtId="0" fontId="6" fillId="3" borderId="0" xfId="0" applyFont="1" applyFill="1" applyAlignment="1">
      <alignment horizontal="center" vertical="center"/>
    </xf>
    <xf numFmtId="0" fontId="3" fillId="5" borderId="0" xfId="0" applyFont="1" applyFill="1" applyAlignment="1">
      <alignment horizontal="center" vertical="center"/>
    </xf>
    <xf numFmtId="166" fontId="8" fillId="5" borderId="0" xfId="1" applyNumberFormat="1" applyFont="1" applyFill="1" applyAlignment="1">
      <alignment horizontal="center" vertical="center"/>
    </xf>
    <xf numFmtId="0" fontId="3" fillId="4" borderId="0" xfId="0" applyFont="1" applyFill="1" applyAlignment="1">
      <alignment horizontal="center" vertical="center"/>
    </xf>
    <xf numFmtId="166" fontId="8" fillId="4" borderId="0" xfId="1" applyNumberFormat="1" applyFont="1" applyFill="1" applyAlignment="1">
      <alignment horizontal="center" vertical="center"/>
    </xf>
    <xf numFmtId="0" fontId="0" fillId="0" borderId="0" xfId="0" applyFill="1" applyAlignment="1">
      <alignment horizontal="center" vertical="center" wrapText="1"/>
    </xf>
    <xf numFmtId="0" fontId="5" fillId="0" borderId="0" xfId="0" applyFont="1" applyAlignment="1">
      <alignment horizontal="center" vertical="center" wrapText="1"/>
    </xf>
    <xf numFmtId="0" fontId="0" fillId="0" borderId="0" xfId="0" applyFill="1" applyAlignment="1">
      <alignment vertical="center"/>
    </xf>
    <xf numFmtId="165" fontId="8" fillId="4" borderId="0" xfId="1" applyNumberFormat="1" applyFont="1" applyFill="1" applyAlignment="1">
      <alignment horizontal="center" vertical="center"/>
    </xf>
  </cellXfs>
  <cellStyles count="3">
    <cellStyle name="Currency" xfId="1" builtinId="4"/>
    <cellStyle name="Normal" xfId="0" builtinId="0"/>
    <cellStyle name="Percent" xfId="2" builtinId="5"/>
  </cellStyles>
  <dxfs count="0"/>
  <tableStyles count="0" defaultTableStyle="TableStyleMedium2" defaultPivotStyle="PivotStyleLight16"/>
  <colors>
    <mruColors>
      <color rgb="FFB9FDEB"/>
      <color rgb="FFFFF2E5"/>
      <color rgb="FF26547C"/>
      <color rgb="FF06D6A0"/>
      <color rgb="FF037356"/>
      <color rgb="FF048664"/>
      <color rgb="FFFFD166"/>
      <color rgb="FFFEAF00"/>
      <color rgb="FF9A6A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cda1a4ae1b9c4229" Type="http://schemas.openxmlformats.org/officeDocument/2006/relationships/customXml" Target="/customXML/item.xml"/><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gradFill flip="none" rotWithShape="1">
              <a:gsLst>
                <a:gs pos="0">
                  <a:schemeClr val="accent4">
                    <a:lumMod val="67000"/>
                  </a:schemeClr>
                </a:gs>
                <a:gs pos="48000">
                  <a:schemeClr val="accent4">
                    <a:lumMod val="97000"/>
                    <a:lumOff val="3000"/>
                  </a:schemeClr>
                </a:gs>
                <a:gs pos="100000">
                  <a:schemeClr val="accent4">
                    <a:lumMod val="60000"/>
                    <a:lumOff val="40000"/>
                  </a:schemeClr>
                </a:gs>
              </a:gsLst>
              <a:lin ang="0" scaled="1"/>
              <a:tileRect/>
            </a:gra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('Option 1'!$L$19:$M$19,'Option 1'!$N$19:$O$19,'Option 1'!$P$19:$Q$19)</c15:sqref>
                  </c15:fullRef>
                </c:ext>
              </c:extLst>
              <c:f>('Option 1'!$L$19,'Option 1'!$N$19,'Option 1'!$P$19)</c:f>
              <c:strCache>
                <c:ptCount val="3"/>
                <c:pt idx="0">
                  <c:v>Stock enhancement</c:v>
                </c:pt>
                <c:pt idx="1">
                  <c:v>Forego catch</c:v>
                </c:pt>
                <c:pt idx="2">
                  <c:v>Bank investment</c:v>
                </c:pt>
              </c:strCache>
            </c:strRef>
          </c:cat>
          <c:val>
            <c:numRef>
              <c:extLst>
                <c:ext xmlns:c15="http://schemas.microsoft.com/office/drawing/2012/chart" uri="{02D57815-91ED-43cb-92C2-25804820EDAC}">
                  <c15:fullRef>
                    <c15:sqref>('Option 1'!$L$20:$M$20,'Option 1'!$N$20:$O$20,'Option 1'!$P$20:$Q$20)</c15:sqref>
                  </c15:fullRef>
                </c:ext>
              </c:extLst>
              <c:f>('Option 1'!$L$20,'Option 1'!$N$20,'Option 1'!$P$20)</c:f>
              <c:numCache>
                <c:formatCode>"$"#,##0</c:formatCode>
                <c:ptCount val="3"/>
                <c:pt idx="0">
                  <c:v>158443.88925139167</c:v>
                </c:pt>
                <c:pt idx="1">
                  <c:v>-35314.404626533651</c:v>
                </c:pt>
                <c:pt idx="2">
                  <c:v>25580.91804030705</c:v>
                </c:pt>
              </c:numCache>
            </c:numRef>
          </c:val>
          <c:extLst>
            <c:ext xmlns:c16="http://schemas.microsoft.com/office/drawing/2014/chart" uri="{C3380CC4-5D6E-409C-BE32-E72D297353CC}">
              <c16:uniqueId val="{00000000-29B3-468B-9F07-6B5AD99BF02A}"/>
            </c:ext>
          </c:extLst>
        </c:ser>
        <c:ser>
          <c:idx val="1"/>
          <c:order val="1"/>
          <c:spPr>
            <a:solidFill>
              <a:schemeClr val="accent2"/>
            </a:solidFill>
            <a:ln>
              <a:noFill/>
            </a:ln>
            <a:effectLst/>
          </c:spPr>
          <c:invertIfNegative val="0"/>
          <c:cat>
            <c:strRef>
              <c:extLst>
                <c:ext xmlns:c15="http://schemas.microsoft.com/office/drawing/2012/chart" uri="{02D57815-91ED-43cb-92C2-25804820EDAC}">
                  <c15:fullRef>
                    <c15:sqref>('Option 1'!$L$19:$M$19,'Option 1'!$N$19:$O$19,'Option 1'!$P$19:$Q$19)</c15:sqref>
                  </c15:fullRef>
                </c:ext>
              </c:extLst>
              <c:f>('Option 1'!$L$19,'Option 1'!$N$19,'Option 1'!$P$19)</c:f>
              <c:strCache>
                <c:ptCount val="3"/>
                <c:pt idx="0">
                  <c:v>Stock enhancement</c:v>
                </c:pt>
                <c:pt idx="1">
                  <c:v>Forego catch</c:v>
                </c:pt>
                <c:pt idx="2">
                  <c:v>Bank investment</c:v>
                </c:pt>
              </c:strCache>
            </c:strRef>
          </c:cat>
          <c:val>
            <c:numRef>
              <c:extLst>
                <c:ext xmlns:c15="http://schemas.microsoft.com/office/drawing/2012/chart" uri="{02D57815-91ED-43cb-92C2-25804820EDAC}">
                  <c15:fullRef>
                    <c15:sqref>('Option 1'!$L$21:$M$21,'Option 1'!$N$21:$O$21,'Option 1'!$P$21:$Q$21)</c15:sqref>
                  </c15:fullRef>
                </c:ext>
              </c:extLst>
              <c:f>('Option 1'!$L$21,'Option 1'!$N$21,'Option 1'!$P$21)</c:f>
              <c:numCache>
                <c:formatCode>"$"#,##0</c:formatCode>
                <c:ptCount val="3"/>
              </c:numCache>
            </c:numRef>
          </c:val>
          <c:extLst xmlns:c15="http://schemas.microsoft.com/office/drawing/2012/chart">
            <c:ext xmlns:c16="http://schemas.microsoft.com/office/drawing/2014/chart" uri="{C3380CC4-5D6E-409C-BE32-E72D297353CC}">
              <c16:uniqueId val="{00000001-29B3-468B-9F07-6B5AD99BF02A}"/>
            </c:ext>
          </c:extLst>
        </c:ser>
        <c:dLbls>
          <c:showLegendKey val="0"/>
          <c:showVal val="0"/>
          <c:showCatName val="0"/>
          <c:showSerName val="0"/>
          <c:showPercent val="0"/>
          <c:showBubbleSize val="0"/>
        </c:dLbls>
        <c:gapWidth val="182"/>
        <c:axId val="99640432"/>
        <c:axId val="1659820128"/>
        <c:extLst/>
      </c:barChart>
      <c:catAx>
        <c:axId val="996404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endParaRPr lang="en-US"/>
          </a:p>
        </c:txPr>
        <c:crossAx val="1659820128"/>
        <c:crosses val="autoZero"/>
        <c:auto val="1"/>
        <c:lblAlgn val="ctr"/>
        <c:lblOffset val="100"/>
        <c:noMultiLvlLbl val="0"/>
      </c:catAx>
      <c:valAx>
        <c:axId val="1659820128"/>
        <c:scaling>
          <c:orientation val="minMax"/>
        </c:scaling>
        <c:delete val="0"/>
        <c:axPos val="l"/>
        <c:majorGridlines>
          <c:spPr>
            <a:ln w="9525" cap="flat" cmpd="sng" algn="ctr">
              <a:solidFill>
                <a:schemeClr val="tx1">
                  <a:lumMod val="15000"/>
                  <a:lumOff val="85000"/>
                </a:schemeClr>
              </a:solidFill>
              <a:round/>
            </a:ln>
            <a:effectLst/>
          </c:spPr>
        </c:majorGridlines>
        <c:numFmt formatCode="&quot;$&quot;#,##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crossAx val="9964043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gradFill flip="none" rotWithShape="1">
              <a:gsLst>
                <a:gs pos="0">
                  <a:srgbClr val="037356"/>
                </a:gs>
                <a:gs pos="100000">
                  <a:srgbClr val="06D6A0"/>
                </a:gs>
              </a:gsLst>
              <a:lin ang="0" scaled="1"/>
              <a:tileRect/>
            </a:gradFill>
            <a:ln>
              <a:noFill/>
            </a:ln>
            <a:effectLst/>
          </c:spPr>
          <c:invertIfNegative val="0"/>
          <c:dLbls>
            <c:numFmt formatCode="#,##0&quot; kg&quot;"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('Option 1'!$L$19:$M$19,'Option 1'!$N$19:$O$19,'Option 1'!$P$19:$Q$19)</c:f>
              <c:strCache>
                <c:ptCount val="3"/>
                <c:pt idx="0">
                  <c:v>Stock enhancement</c:v>
                </c:pt>
                <c:pt idx="1">
                  <c:v>Forego catch</c:v>
                </c:pt>
                <c:pt idx="2">
                  <c:v>Bank investment</c:v>
                </c:pt>
              </c:strCache>
            </c:strRef>
          </c:cat>
          <c:val>
            <c:numRef>
              <c:f>'Option 1'!$F$79:$F$81</c:f>
              <c:numCache>
                <c:formatCode>0</c:formatCode>
                <c:ptCount val="3"/>
                <c:pt idx="0">
                  <c:v>6211.1004386299364</c:v>
                </c:pt>
                <c:pt idx="1">
                  <c:v>1554.5685021260838</c:v>
                </c:pt>
                <c:pt idx="2">
                  <c:v>0</c:v>
                </c:pt>
              </c:numCache>
            </c:numRef>
          </c:val>
          <c:extLst>
            <c:ext xmlns:c16="http://schemas.microsoft.com/office/drawing/2014/chart" uri="{C3380CC4-5D6E-409C-BE32-E72D297353CC}">
              <c16:uniqueId val="{00000000-621E-4345-9731-613898686642}"/>
            </c:ext>
          </c:extLst>
        </c:ser>
        <c:dLbls>
          <c:showLegendKey val="0"/>
          <c:showVal val="0"/>
          <c:showCatName val="0"/>
          <c:showSerName val="0"/>
          <c:showPercent val="0"/>
          <c:showBubbleSize val="0"/>
        </c:dLbls>
        <c:gapWidth val="219"/>
        <c:overlap val="-27"/>
        <c:axId val="1157795568"/>
        <c:axId val="947064816"/>
      </c:barChart>
      <c:catAx>
        <c:axId val="11577955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endParaRPr lang="en-US"/>
          </a:p>
        </c:txPr>
        <c:crossAx val="947064816"/>
        <c:crosses val="autoZero"/>
        <c:auto val="1"/>
        <c:lblAlgn val="ctr"/>
        <c:lblOffset val="100"/>
        <c:noMultiLvlLbl val="0"/>
      </c:catAx>
      <c:valAx>
        <c:axId val="94706481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crossAx val="115779556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10</xdr:col>
      <xdr:colOff>586922</xdr:colOff>
      <xdr:row>22</xdr:row>
      <xdr:rowOff>6350</xdr:rowOff>
    </xdr:from>
    <xdr:to>
      <xdr:col>16</xdr:col>
      <xdr:colOff>1243694</xdr:colOff>
      <xdr:row>26</xdr:row>
      <xdr:rowOff>521607</xdr:rowOff>
    </xdr:to>
    <xdr:graphicFrame macro="">
      <xdr:nvGraphicFramePr>
        <xdr:cNvPr id="2" name="Chart 1">
          <a:extLst>
            <a:ext uri="{FF2B5EF4-FFF2-40B4-BE49-F238E27FC236}">
              <a16:creationId xmlns:a16="http://schemas.microsoft.com/office/drawing/2014/main" id="{4AD64A5F-90E7-45D8-974A-52DEBA33B7F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106606</xdr:colOff>
      <xdr:row>13</xdr:row>
      <xdr:rowOff>113396</xdr:rowOff>
    </xdr:from>
    <xdr:to>
      <xdr:col>14</xdr:col>
      <xdr:colOff>937479</xdr:colOff>
      <xdr:row>15</xdr:row>
      <xdr:rowOff>226789</xdr:rowOff>
    </xdr:to>
    <xdr:sp macro="" textlink="">
      <xdr:nvSpPr>
        <xdr:cNvPr id="5" name="Arrow: Right 4">
          <a:extLst>
            <a:ext uri="{FF2B5EF4-FFF2-40B4-BE49-F238E27FC236}">
              <a16:creationId xmlns:a16="http://schemas.microsoft.com/office/drawing/2014/main" id="{D0E5D824-395B-4168-AB17-ED76C1ACFACC}"/>
            </a:ext>
          </a:extLst>
        </xdr:cNvPr>
        <xdr:cNvSpPr/>
      </xdr:nvSpPr>
      <xdr:spPr>
        <a:xfrm rot="5400000">
          <a:off x="14140525" y="4948048"/>
          <a:ext cx="793750" cy="830873"/>
        </a:xfrm>
        <a:prstGeom prst="rightArrow">
          <a:avLst/>
        </a:prstGeom>
        <a:gradFill flip="none" rotWithShape="1">
          <a:gsLst>
            <a:gs pos="0">
              <a:srgbClr val="B9FDEB"/>
            </a:gs>
            <a:gs pos="100000">
              <a:srgbClr val="FFD166"/>
            </a:gs>
          </a:gsLst>
          <a:lin ang="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11</xdr:col>
      <xdr:colOff>9524</xdr:colOff>
      <xdr:row>7</xdr:row>
      <xdr:rowOff>14288</xdr:rowOff>
    </xdr:from>
    <xdr:to>
      <xdr:col>17</xdr:col>
      <xdr:colOff>9524</xdr:colOff>
      <xdr:row>13</xdr:row>
      <xdr:rowOff>22679</xdr:rowOff>
    </xdr:to>
    <xdr:graphicFrame macro="">
      <xdr:nvGraphicFramePr>
        <xdr:cNvPr id="3" name="Chart 2">
          <a:extLst>
            <a:ext uri="{FF2B5EF4-FFF2-40B4-BE49-F238E27FC236}">
              <a16:creationId xmlns:a16="http://schemas.microsoft.com/office/drawing/2014/main" id="{823F7FC6-2546-46D8-8B4F-4416BD609EA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719896</xdr:colOff>
      <xdr:row>2</xdr:row>
      <xdr:rowOff>563021</xdr:rowOff>
    </xdr:from>
    <xdr:to>
      <xdr:col>10</xdr:col>
      <xdr:colOff>128221</xdr:colOff>
      <xdr:row>4</xdr:row>
      <xdr:rowOff>313173</xdr:rowOff>
    </xdr:to>
    <xdr:sp macro="" textlink="">
      <xdr:nvSpPr>
        <xdr:cNvPr id="6" name="Arrow: Right 5">
          <a:extLst>
            <a:ext uri="{FF2B5EF4-FFF2-40B4-BE49-F238E27FC236}">
              <a16:creationId xmlns:a16="http://schemas.microsoft.com/office/drawing/2014/main" id="{66DD5139-F5F1-46C0-9EE2-1CB9D5327DE1}"/>
            </a:ext>
          </a:extLst>
        </xdr:cNvPr>
        <xdr:cNvSpPr/>
      </xdr:nvSpPr>
      <xdr:spPr>
        <a:xfrm>
          <a:off x="9420617" y="1222444"/>
          <a:ext cx="1459864" cy="830873"/>
        </a:xfrm>
        <a:prstGeom prst="rightArrow">
          <a:avLst/>
        </a:prstGeom>
        <a:gradFill flip="none" rotWithShape="1">
          <a:gsLst>
            <a:gs pos="0">
              <a:srgbClr val="FFF2E5"/>
            </a:gs>
            <a:gs pos="100000">
              <a:srgbClr val="B9FDEB"/>
            </a:gs>
          </a:gsLst>
          <a:lin ang="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2144D5-2197-484A-987B-82A14521CE07}">
  <dimension ref="A1:AA92"/>
  <sheetViews>
    <sheetView tabSelected="1" zoomScale="55" zoomScaleNormal="55" workbookViewId="0">
      <selection activeCell="L32" sqref="L32"/>
    </sheetView>
  </sheetViews>
  <sheetFormatPr defaultRowHeight="14.4" x14ac:dyDescent="0.3"/>
  <cols>
    <col min="1" max="1" width="9.109375" style="39"/>
    <col min="2" max="2" width="18.88671875" customWidth="1"/>
    <col min="3" max="3" width="29.88671875" customWidth="1"/>
    <col min="4" max="4" width="16.109375" customWidth="1"/>
    <col min="5" max="5" width="16.44140625" customWidth="1"/>
    <col min="6" max="6" width="17.5546875" customWidth="1"/>
    <col min="7" max="7" width="22.33203125" customWidth="1"/>
    <col min="8" max="8" width="11.109375" style="33" customWidth="1"/>
    <col min="9" max="9" width="10.5546875" style="11" customWidth="1"/>
    <col min="10" max="10" width="9.109375" style="11" customWidth="1"/>
    <col min="11" max="11" width="9.109375" customWidth="1"/>
    <col min="12" max="12" width="23.33203125" bestFit="1" customWidth="1"/>
    <col min="13" max="13" width="7.44140625" customWidth="1"/>
    <col min="15" max="15" width="17.33203125" customWidth="1"/>
    <col min="16" max="16" width="12.6640625" customWidth="1"/>
    <col min="17" max="17" width="18.88671875" customWidth="1"/>
    <col min="19" max="19" width="10.44140625" customWidth="1"/>
    <col min="21" max="21" width="22.88671875" customWidth="1"/>
    <col min="22" max="22" width="15.109375" customWidth="1"/>
    <col min="23" max="23" width="13.44140625" customWidth="1"/>
    <col min="24" max="24" width="11.6640625" customWidth="1"/>
    <col min="25" max="25" width="23" customWidth="1"/>
    <col min="27" max="27" width="17.88671875" customWidth="1"/>
  </cols>
  <sheetData>
    <row r="1" spans="2:27" ht="26.25" customHeight="1" x14ac:dyDescent="0.3"/>
    <row r="2" spans="2:27" s="1" customFormat="1" ht="26.25" customHeight="1" x14ac:dyDescent="0.3">
      <c r="B2" s="62" t="s">
        <v>7</v>
      </c>
      <c r="C2" s="62"/>
      <c r="D2" s="62"/>
      <c r="E2" s="62"/>
      <c r="F2" s="62"/>
      <c r="G2" s="62"/>
      <c r="H2" s="8"/>
      <c r="I2" s="8"/>
      <c r="J2" s="8"/>
      <c r="L2" s="62" t="s">
        <v>35</v>
      </c>
      <c r="M2" s="62"/>
      <c r="N2" s="62"/>
      <c r="O2" s="62"/>
      <c r="P2" s="62"/>
      <c r="Q2" s="62"/>
      <c r="Z2" s="5"/>
      <c r="AA2" s="5"/>
    </row>
    <row r="3" spans="2:27" s="1" customFormat="1" ht="51" customHeight="1" x14ac:dyDescent="0.3">
      <c r="B3" s="71" t="s">
        <v>29</v>
      </c>
      <c r="C3" s="71"/>
      <c r="D3" s="71"/>
      <c r="E3" s="71"/>
      <c r="F3" s="71"/>
      <c r="G3" s="71"/>
      <c r="H3" s="37"/>
      <c r="I3" s="6"/>
      <c r="J3" s="6"/>
      <c r="L3" s="71" t="s">
        <v>23</v>
      </c>
      <c r="M3" s="71"/>
      <c r="N3" s="71"/>
      <c r="O3" s="71"/>
      <c r="P3" s="71"/>
      <c r="Q3" s="71"/>
      <c r="Z3" s="6"/>
      <c r="AA3" s="6"/>
    </row>
    <row r="4" spans="2:27" s="1" customFormat="1" ht="35.25" customHeight="1" x14ac:dyDescent="0.3">
      <c r="B4" s="68" t="s">
        <v>18</v>
      </c>
      <c r="C4" s="68"/>
      <c r="D4" s="68" t="s">
        <v>19</v>
      </c>
      <c r="E4" s="68"/>
      <c r="F4" s="68" t="s">
        <v>32</v>
      </c>
      <c r="G4" s="68"/>
      <c r="H4" s="34"/>
      <c r="I4" s="9"/>
      <c r="J4" s="9"/>
      <c r="L4" s="66" t="s">
        <v>0</v>
      </c>
      <c r="M4" s="66"/>
      <c r="N4" s="66" t="s">
        <v>1</v>
      </c>
      <c r="O4" s="66"/>
      <c r="P4" s="66" t="s">
        <v>2</v>
      </c>
      <c r="Q4" s="66"/>
      <c r="Z4" s="10"/>
      <c r="AA4" s="10"/>
    </row>
    <row r="5" spans="2:27" s="1" customFormat="1" ht="26.25" customHeight="1" x14ac:dyDescent="0.3">
      <c r="B5" s="73">
        <f>1.32</f>
        <v>1.32</v>
      </c>
      <c r="C5" s="73"/>
      <c r="D5" s="69">
        <v>100000</v>
      </c>
      <c r="E5" s="69"/>
      <c r="F5" s="73">
        <v>18.39</v>
      </c>
      <c r="G5" s="73"/>
      <c r="H5" s="34"/>
      <c r="I5" s="13"/>
      <c r="J5" s="13"/>
      <c r="L5" s="67" t="str">
        <f>ROUND(F79,0)&amp;" kg"</f>
        <v>6211 kg</v>
      </c>
      <c r="M5" s="67"/>
      <c r="N5" s="67" t="str">
        <f>ROUND(F80,0)&amp;" kg"</f>
        <v>1555 kg</v>
      </c>
      <c r="O5" s="67"/>
      <c r="P5" s="67" t="str">
        <f>ROUND(F81,0)&amp;" kg"</f>
        <v>0 kg</v>
      </c>
      <c r="Q5" s="67"/>
      <c r="Z5" s="12"/>
      <c r="AA5" s="12"/>
    </row>
    <row r="6" spans="2:27" s="1" customFormat="1" ht="26.25" customHeight="1" x14ac:dyDescent="0.3">
      <c r="B6" s="73"/>
      <c r="C6" s="73"/>
      <c r="D6" s="69"/>
      <c r="E6" s="69"/>
      <c r="F6" s="73"/>
      <c r="G6" s="73"/>
      <c r="H6" s="38"/>
      <c r="I6" s="13"/>
      <c r="J6" s="13"/>
      <c r="L6" s="67"/>
      <c r="M6" s="67"/>
      <c r="N6" s="67"/>
      <c r="O6" s="67"/>
      <c r="P6" s="67"/>
      <c r="Q6" s="67"/>
      <c r="Z6" s="12"/>
      <c r="AA6" s="12"/>
    </row>
    <row r="7" spans="2:27" s="1" customFormat="1" ht="26.25" customHeight="1" x14ac:dyDescent="0.3">
      <c r="B7" s="6"/>
      <c r="C7" s="7"/>
      <c r="D7" s="6"/>
      <c r="E7" s="6" t="s">
        <v>5</v>
      </c>
      <c r="F7" s="6"/>
      <c r="G7" s="6"/>
      <c r="H7" s="34"/>
      <c r="I7" s="6"/>
      <c r="J7" s="6"/>
      <c r="L7" s="61" t="str">
        <f>"After "&amp;ROUND(F43,1)&amp;" years"</f>
        <v>After 7.7 years</v>
      </c>
      <c r="M7" s="61"/>
      <c r="N7" s="61" t="s">
        <v>20</v>
      </c>
      <c r="O7" s="61"/>
      <c r="P7" s="61" t="str">
        <f>"After "&amp;ROUND(F43,1)&amp;" years"</f>
        <v>After 7.7 years</v>
      </c>
      <c r="Q7" s="61"/>
      <c r="Z7" s="6"/>
      <c r="AA7" s="6"/>
    </row>
    <row r="8" spans="2:27" s="1" customFormat="1" ht="26.25" customHeight="1" x14ac:dyDescent="0.3">
      <c r="C8" s="2"/>
      <c r="I8" s="6"/>
      <c r="J8" s="6"/>
      <c r="T8" s="6"/>
      <c r="U8" s="6"/>
      <c r="V8" s="6"/>
      <c r="W8" s="6"/>
      <c r="X8" s="6"/>
      <c r="Y8" s="6"/>
      <c r="Z8" s="6"/>
      <c r="AA8" s="6"/>
    </row>
    <row r="9" spans="2:27" s="1" customFormat="1" ht="26.25" customHeight="1" x14ac:dyDescent="0.3">
      <c r="I9" s="6"/>
      <c r="J9" s="6"/>
      <c r="T9" s="6"/>
      <c r="U9" s="6"/>
      <c r="V9" s="6"/>
      <c r="W9" s="6"/>
      <c r="X9" s="6"/>
      <c r="Y9" s="6"/>
      <c r="Z9" s="6"/>
      <c r="AA9" s="6"/>
    </row>
    <row r="10" spans="2:27" s="1" customFormat="1" ht="26.25" customHeight="1" x14ac:dyDescent="0.3">
      <c r="D10" s="2"/>
      <c r="I10" s="6"/>
      <c r="J10" s="6"/>
      <c r="T10" s="6"/>
      <c r="U10" s="6"/>
      <c r="V10" s="6"/>
      <c r="W10" s="6"/>
      <c r="X10" s="6"/>
      <c r="Y10" s="6"/>
      <c r="Z10" s="6"/>
      <c r="AA10" s="6"/>
    </row>
    <row r="11" spans="2:27" s="1" customFormat="1" ht="26.25" customHeight="1" x14ac:dyDescent="0.3">
      <c r="D11" s="2"/>
      <c r="I11" s="6"/>
      <c r="J11" s="6"/>
      <c r="W11" s="3"/>
      <c r="X11" s="3"/>
    </row>
    <row r="12" spans="2:27" s="1" customFormat="1" ht="26.25" customHeight="1" x14ac:dyDescent="0.3">
      <c r="D12" s="2"/>
      <c r="I12" s="6"/>
      <c r="J12" s="6"/>
      <c r="W12" s="2"/>
      <c r="X12" s="4"/>
      <c r="Y12"/>
    </row>
    <row r="13" spans="2:27" s="1" customFormat="1" ht="26.25" customHeight="1" x14ac:dyDescent="0.3">
      <c r="D13" s="24"/>
      <c r="I13" s="26"/>
      <c r="J13" s="26"/>
      <c r="W13" s="24"/>
      <c r="X13" s="4"/>
      <c r="Y13" s="25"/>
    </row>
    <row r="14" spans="2:27" s="1" customFormat="1" ht="26.25" customHeight="1" x14ac:dyDescent="0.3">
      <c r="D14" s="24"/>
      <c r="I14" s="26"/>
      <c r="J14" s="26"/>
      <c r="W14" s="24"/>
      <c r="X14" s="4"/>
      <c r="Y14" s="25"/>
    </row>
    <row r="15" spans="2:27" s="1" customFormat="1" ht="26.25" customHeight="1" x14ac:dyDescent="0.3">
      <c r="D15" s="44"/>
      <c r="I15" s="43"/>
      <c r="J15" s="43"/>
      <c r="W15" s="44"/>
      <c r="X15" s="4"/>
      <c r="Y15" s="39"/>
    </row>
    <row r="16" spans="2:27" s="1" customFormat="1" ht="26.25" customHeight="1" x14ac:dyDescent="0.3">
      <c r="D16" s="24"/>
      <c r="I16" s="26"/>
      <c r="J16" s="26"/>
      <c r="W16" s="24"/>
      <c r="X16" s="4"/>
      <c r="Y16" s="25"/>
    </row>
    <row r="17" spans="2:25" s="1" customFormat="1" ht="26.25" customHeight="1" x14ac:dyDescent="0.3">
      <c r="D17" s="24"/>
      <c r="I17" s="26"/>
      <c r="J17" s="26"/>
      <c r="L17" s="62" t="s">
        <v>36</v>
      </c>
      <c r="M17" s="62"/>
      <c r="N17" s="62"/>
      <c r="O17" s="62"/>
      <c r="P17" s="62"/>
      <c r="Q17" s="62"/>
      <c r="W17" s="24"/>
      <c r="X17" s="4"/>
      <c r="Y17" s="25"/>
    </row>
    <row r="18" spans="2:25" s="1" customFormat="1" ht="41.25" customHeight="1" x14ac:dyDescent="0.3">
      <c r="D18" s="24"/>
      <c r="I18" s="26"/>
      <c r="J18" s="26"/>
      <c r="L18" s="71" t="s">
        <v>31</v>
      </c>
      <c r="M18" s="71"/>
      <c r="N18" s="71"/>
      <c r="O18" s="71"/>
      <c r="P18" s="71"/>
      <c r="Q18" s="71"/>
      <c r="W18" s="24"/>
      <c r="X18" s="4"/>
      <c r="Y18" s="25"/>
    </row>
    <row r="19" spans="2:25" s="1" customFormat="1" ht="36" customHeight="1" x14ac:dyDescent="0.3">
      <c r="D19" s="24"/>
      <c r="I19" s="26"/>
      <c r="J19" s="26"/>
      <c r="L19" s="63" t="s">
        <v>0</v>
      </c>
      <c r="M19" s="63"/>
      <c r="N19" s="63" t="s">
        <v>1</v>
      </c>
      <c r="O19" s="63"/>
      <c r="P19" s="63" t="s">
        <v>2</v>
      </c>
      <c r="Q19" s="63"/>
      <c r="W19" s="24"/>
      <c r="X19" s="4"/>
      <c r="Y19" s="25"/>
    </row>
    <row r="20" spans="2:25" s="1" customFormat="1" ht="26.25" customHeight="1" x14ac:dyDescent="0.3">
      <c r="D20" s="24"/>
      <c r="I20" s="26"/>
      <c r="J20" s="26"/>
      <c r="L20" s="64">
        <f>F74</f>
        <v>158443.88925139167</v>
      </c>
      <c r="M20" s="64"/>
      <c r="N20" s="64">
        <f>F76</f>
        <v>-35314.404626533651</v>
      </c>
      <c r="O20" s="64"/>
      <c r="P20" s="64">
        <f>F75</f>
        <v>25580.91804030705</v>
      </c>
      <c r="Q20" s="64"/>
      <c r="W20" s="24"/>
      <c r="X20" s="4"/>
      <c r="Y20" s="25"/>
    </row>
    <row r="21" spans="2:25" s="1" customFormat="1" ht="26.25" customHeight="1" thickBot="1" x14ac:dyDescent="0.35">
      <c r="D21" s="2"/>
      <c r="I21" s="6"/>
      <c r="J21" s="6"/>
      <c r="L21" s="64"/>
      <c r="M21" s="64"/>
      <c r="N21" s="64"/>
      <c r="O21" s="64"/>
      <c r="P21" s="64"/>
      <c r="Q21" s="64"/>
      <c r="W21" s="2"/>
      <c r="X21" s="4"/>
      <c r="Y21"/>
    </row>
    <row r="22" spans="2:25" s="1" customFormat="1" ht="26.25" customHeight="1" x14ac:dyDescent="0.3">
      <c r="B22" s="14"/>
      <c r="C22" s="14"/>
      <c r="D22" s="15"/>
      <c r="E22" s="16"/>
      <c r="F22" s="16"/>
      <c r="G22" s="19"/>
      <c r="H22" s="35"/>
      <c r="I22" s="6"/>
      <c r="J22" s="6"/>
      <c r="L22" s="65" t="str">
        <f>"After "&amp;ROUND(F43,1)&amp;" years (harvested)"</f>
        <v>After 7.7 years (harvested)</v>
      </c>
      <c r="M22" s="65"/>
      <c r="N22" s="65" t="s">
        <v>37</v>
      </c>
      <c r="O22" s="65"/>
      <c r="P22" s="65" t="str">
        <f>"After "&amp;ROUND(F43,1)&amp;" years"</f>
        <v>After 7.7 years</v>
      </c>
      <c r="Q22" s="65"/>
      <c r="W22" s="2"/>
      <c r="X22" s="4"/>
      <c r="Y22"/>
    </row>
    <row r="23" spans="2:25" s="1" customFormat="1" ht="26.25" customHeight="1" x14ac:dyDescent="0.3">
      <c r="B23" s="62" t="s">
        <v>8</v>
      </c>
      <c r="C23" s="62"/>
      <c r="D23" s="62"/>
      <c r="E23" s="62"/>
      <c r="F23" s="62"/>
      <c r="G23" s="17"/>
      <c r="H23" s="35"/>
      <c r="I23" s="6"/>
      <c r="J23" s="6"/>
    </row>
    <row r="24" spans="2:25" s="1" customFormat="1" ht="41.25" customHeight="1" x14ac:dyDescent="0.3">
      <c r="B24" s="70" t="s">
        <v>12</v>
      </c>
      <c r="C24" s="70"/>
      <c r="D24" s="70"/>
      <c r="E24" s="70"/>
      <c r="F24" s="70"/>
      <c r="G24" s="17"/>
      <c r="H24" s="35"/>
      <c r="I24" s="6"/>
      <c r="J24" s="6"/>
    </row>
    <row r="25" spans="2:25" s="1" customFormat="1" ht="26.25" customHeight="1" x14ac:dyDescent="0.3">
      <c r="B25" s="72"/>
      <c r="C25" s="72"/>
      <c r="D25" s="72"/>
      <c r="E25" s="72"/>
      <c r="G25" s="17"/>
      <c r="H25" s="35"/>
      <c r="I25" s="6"/>
      <c r="J25" s="6"/>
    </row>
    <row r="26" spans="2:25" s="1" customFormat="1" ht="26.25" customHeight="1" x14ac:dyDescent="0.3">
      <c r="B26" s="57" t="s">
        <v>38</v>
      </c>
      <c r="C26" s="57"/>
      <c r="D26" s="57"/>
      <c r="E26" s="57"/>
      <c r="F26" s="57"/>
      <c r="G26" s="17"/>
      <c r="H26" s="35"/>
      <c r="I26" s="43"/>
      <c r="J26" s="43"/>
    </row>
    <row r="27" spans="2:25" s="1" customFormat="1" ht="65.25" customHeight="1" x14ac:dyDescent="0.3">
      <c r="B27" s="70" t="s">
        <v>47</v>
      </c>
      <c r="C27" s="70"/>
      <c r="D27" s="70"/>
      <c r="E27" s="70"/>
      <c r="F27" s="70"/>
      <c r="G27" s="17"/>
      <c r="H27" s="35"/>
      <c r="I27" s="43"/>
      <c r="J27" s="43"/>
    </row>
    <row r="28" spans="2:25" s="1" customFormat="1" ht="26.25" customHeight="1" x14ac:dyDescent="0.3">
      <c r="B28" s="52" t="s">
        <v>43</v>
      </c>
      <c r="C28" s="53"/>
      <c r="D28" s="53"/>
      <c r="E28" s="53"/>
      <c r="F28" s="44"/>
      <c r="G28" s="17"/>
      <c r="H28" s="35"/>
      <c r="I28" s="43"/>
      <c r="J28" s="43"/>
    </row>
    <row r="29" spans="2:25" s="1" customFormat="1" ht="26.25" customHeight="1" x14ac:dyDescent="0.3">
      <c r="B29" s="58" t="s">
        <v>39</v>
      </c>
      <c r="C29" s="58"/>
      <c r="D29" s="58"/>
      <c r="E29" s="58"/>
      <c r="F29" s="30">
        <v>0.38</v>
      </c>
      <c r="G29" s="17"/>
      <c r="H29" s="35"/>
      <c r="I29" s="43"/>
      <c r="J29" s="43"/>
    </row>
    <row r="30" spans="2:25" s="1" customFormat="1" ht="26.25" customHeight="1" x14ac:dyDescent="0.3">
      <c r="B30" s="60" t="s">
        <v>40</v>
      </c>
      <c r="C30" s="60"/>
      <c r="D30" s="60"/>
      <c r="E30" s="60"/>
      <c r="F30" s="45">
        <f>-1*LN(F29)/0.5</f>
        <v>1.9351680525234112</v>
      </c>
      <c r="G30" s="17"/>
      <c r="H30" s="35"/>
      <c r="I30" s="43"/>
      <c r="J30" s="43"/>
    </row>
    <row r="31" spans="2:25" s="1" customFormat="1" ht="26.25" customHeight="1" x14ac:dyDescent="0.3">
      <c r="B31" s="58" t="s">
        <v>41</v>
      </c>
      <c r="C31" s="58"/>
      <c r="D31" s="58"/>
      <c r="E31" s="58"/>
      <c r="F31" s="47">
        <v>0.26</v>
      </c>
      <c r="G31" s="17"/>
      <c r="H31" s="35"/>
      <c r="I31" s="43"/>
      <c r="J31" s="43"/>
    </row>
    <row r="32" spans="2:25" s="1" customFormat="1" ht="26.25" customHeight="1" x14ac:dyDescent="0.3">
      <c r="B32" s="60" t="s">
        <v>42</v>
      </c>
      <c r="C32" s="60"/>
      <c r="D32" s="60"/>
      <c r="E32" s="60"/>
      <c r="F32" s="46">
        <f>-1*LN(F31)/7.2</f>
        <v>0.18709356221758461</v>
      </c>
      <c r="G32" s="17"/>
      <c r="H32" s="35"/>
      <c r="I32" s="43"/>
      <c r="J32" s="43"/>
    </row>
    <row r="33" spans="1:10" s="1" customFormat="1" ht="26.25" customHeight="1" x14ac:dyDescent="0.3">
      <c r="B33" s="58"/>
      <c r="C33" s="58"/>
      <c r="D33" s="58"/>
      <c r="E33" s="58"/>
      <c r="F33" s="44"/>
      <c r="G33" s="17"/>
      <c r="H33" s="35"/>
      <c r="I33" s="43"/>
      <c r="J33" s="43"/>
    </row>
    <row r="34" spans="1:10" s="1" customFormat="1" ht="26.25" customHeight="1" x14ac:dyDescent="0.3">
      <c r="B34" s="52" t="s">
        <v>44</v>
      </c>
      <c r="C34" s="53"/>
      <c r="D34" s="53"/>
      <c r="E34" s="53"/>
      <c r="F34" s="44"/>
      <c r="G34" s="17"/>
      <c r="H34" s="35"/>
      <c r="I34" s="43"/>
      <c r="J34" s="43"/>
    </row>
    <row r="35" spans="1:10" s="1" customFormat="1" ht="26.25" customHeight="1" x14ac:dyDescent="0.3">
      <c r="B35" s="59" t="s">
        <v>45</v>
      </c>
      <c r="C35" s="59"/>
      <c r="D35" s="59"/>
      <c r="E35" s="59"/>
      <c r="F35" s="30">
        <v>0.83</v>
      </c>
      <c r="G35" s="17"/>
      <c r="H35" s="35"/>
      <c r="I35" s="43"/>
      <c r="J35" s="43"/>
    </row>
    <row r="36" spans="1:10" s="1" customFormat="1" ht="26.25" customHeight="1" x14ac:dyDescent="0.3">
      <c r="B36" s="60" t="s">
        <v>46</v>
      </c>
      <c r="C36" s="60"/>
      <c r="D36" s="60"/>
      <c r="E36" s="60"/>
      <c r="F36" s="46">
        <f>-1*LN(F35)/1</f>
        <v>0.18632957819149348</v>
      </c>
      <c r="G36" s="17"/>
      <c r="H36" s="35"/>
      <c r="I36" s="43"/>
      <c r="J36" s="43"/>
    </row>
    <row r="37" spans="1:10" s="1" customFormat="1" ht="26.25" customHeight="1" x14ac:dyDescent="0.3">
      <c r="B37" s="51"/>
      <c r="C37" s="51"/>
      <c r="D37" s="51"/>
      <c r="E37" s="51"/>
      <c r="G37" s="17"/>
      <c r="H37" s="35"/>
      <c r="I37" s="43"/>
      <c r="J37" s="43"/>
    </row>
    <row r="38" spans="1:10" s="1" customFormat="1" ht="26.25" customHeight="1" x14ac:dyDescent="0.3">
      <c r="B38" s="57" t="s">
        <v>9</v>
      </c>
      <c r="C38" s="57"/>
      <c r="D38" s="57"/>
      <c r="E38" s="57"/>
      <c r="F38" s="57"/>
      <c r="G38" s="17"/>
      <c r="H38" s="35"/>
      <c r="I38" s="6"/>
      <c r="J38" s="6"/>
    </row>
    <row r="39" spans="1:10" s="1" customFormat="1" ht="47.25" customHeight="1" x14ac:dyDescent="0.3">
      <c r="B39" s="55" t="s">
        <v>13</v>
      </c>
      <c r="C39" s="55"/>
      <c r="D39" s="55"/>
      <c r="E39" s="55"/>
      <c r="F39" s="55"/>
      <c r="G39" s="17"/>
      <c r="H39" s="35"/>
      <c r="I39" s="6"/>
      <c r="J39" s="6"/>
    </row>
    <row r="40" spans="1:10" s="1" customFormat="1" ht="26.25" customHeight="1" x14ac:dyDescent="0.3">
      <c r="B40" s="56" t="s">
        <v>59</v>
      </c>
      <c r="C40" s="56"/>
      <c r="D40" s="56"/>
      <c r="E40" s="56"/>
      <c r="F40" s="2">
        <v>60</v>
      </c>
      <c r="G40" s="17"/>
      <c r="H40" s="35"/>
      <c r="I40" s="6"/>
      <c r="J40" s="6"/>
    </row>
    <row r="41" spans="1:10" s="1" customFormat="1" ht="26.25" customHeight="1" x14ac:dyDescent="0.3">
      <c r="B41" s="50"/>
      <c r="C41" s="50"/>
      <c r="D41" s="50"/>
      <c r="E41" s="50"/>
      <c r="F41" s="44"/>
      <c r="G41" s="17"/>
      <c r="H41" s="35"/>
      <c r="I41" s="43"/>
      <c r="J41" s="43"/>
    </row>
    <row r="42" spans="1:10" s="1" customFormat="1" ht="26.25" customHeight="1" x14ac:dyDescent="0.3">
      <c r="B42" s="52" t="s">
        <v>43</v>
      </c>
      <c r="C42" s="53"/>
      <c r="D42" s="53"/>
      <c r="E42" s="53"/>
      <c r="F42" s="44"/>
      <c r="G42" s="17"/>
      <c r="H42" s="35"/>
      <c r="I42" s="43"/>
      <c r="J42" s="43"/>
    </row>
    <row r="43" spans="1:10" ht="26.25" customHeight="1" x14ac:dyDescent="0.35">
      <c r="B43" s="54" t="s">
        <v>26</v>
      </c>
      <c r="C43" s="54"/>
      <c r="D43" s="54"/>
      <c r="E43" s="54"/>
      <c r="F43" s="22">
        <v>7.7060000000000004</v>
      </c>
      <c r="G43" s="18"/>
      <c r="H43" s="36"/>
    </row>
    <row r="44" spans="1:10" s="28" customFormat="1" ht="26.25" customHeight="1" x14ac:dyDescent="0.3">
      <c r="A44" s="39"/>
      <c r="B44" s="54" t="s">
        <v>22</v>
      </c>
      <c r="C44" s="54"/>
      <c r="D44" s="54"/>
      <c r="E44" s="54"/>
      <c r="F44" s="41">
        <f>(0.000209)*((150/10)^3.06)</f>
        <v>0.82982313552545706</v>
      </c>
      <c r="G44" s="18"/>
      <c r="H44" s="36"/>
      <c r="I44" s="11"/>
      <c r="J44" s="11"/>
    </row>
    <row r="45" spans="1:10" s="39" customFormat="1" ht="26.25" customHeight="1" x14ac:dyDescent="0.3">
      <c r="B45" s="50"/>
      <c r="C45" s="50"/>
      <c r="D45" s="50"/>
      <c r="E45" s="50"/>
      <c r="F45" s="41"/>
      <c r="G45" s="18"/>
      <c r="H45" s="36"/>
      <c r="I45" s="11"/>
      <c r="J45" s="11"/>
    </row>
    <row r="46" spans="1:10" ht="26.25" customHeight="1" x14ac:dyDescent="0.3">
      <c r="B46" s="52" t="s">
        <v>44</v>
      </c>
      <c r="C46" s="53"/>
      <c r="D46" s="53"/>
      <c r="E46" s="53"/>
      <c r="G46" s="18"/>
      <c r="H46" s="36"/>
    </row>
    <row r="47" spans="1:10" ht="26.25" customHeight="1" x14ac:dyDescent="0.3">
      <c r="B47" s="56" t="s">
        <v>4</v>
      </c>
      <c r="C47" s="56"/>
      <c r="D47" s="56"/>
      <c r="E47" s="56"/>
      <c r="F47" s="2">
        <v>1</v>
      </c>
      <c r="G47" s="18"/>
      <c r="H47" s="36"/>
    </row>
    <row r="48" spans="1:10" s="39" customFormat="1" ht="26.25" customHeight="1" x14ac:dyDescent="0.3">
      <c r="B48" s="56" t="s">
        <v>30</v>
      </c>
      <c r="C48" s="56"/>
      <c r="D48" s="56"/>
      <c r="E48" s="56"/>
      <c r="F48" s="40">
        <f>(0.000209)*(14.5^3.06)</f>
        <v>0.74805300684359433</v>
      </c>
      <c r="G48" s="18"/>
      <c r="H48" s="36"/>
      <c r="I48" s="11"/>
      <c r="J48" s="11"/>
    </row>
    <row r="49" spans="1:10" ht="26.25" customHeight="1" x14ac:dyDescent="0.35">
      <c r="B49" s="54" t="s">
        <v>24</v>
      </c>
      <c r="C49" s="54"/>
      <c r="D49" s="54"/>
      <c r="E49" s="54"/>
      <c r="F49" s="32">
        <v>150.63679999999999</v>
      </c>
      <c r="G49" s="18"/>
      <c r="H49" s="36"/>
    </row>
    <row r="50" spans="1:10" s="39" customFormat="1" ht="26.25" customHeight="1" x14ac:dyDescent="0.35">
      <c r="B50" s="27" t="s">
        <v>25</v>
      </c>
      <c r="C50" s="27"/>
      <c r="D50" s="27"/>
      <c r="E50" s="27"/>
      <c r="F50" s="42">
        <f>(0.000209)*((F49/10)^3.06)</f>
        <v>0.84065034387452497</v>
      </c>
      <c r="G50" s="18"/>
      <c r="H50" s="36"/>
      <c r="I50" s="11"/>
      <c r="J50" s="11"/>
    </row>
    <row r="51" spans="1:10" s="39" customFormat="1" ht="26.25" customHeight="1" x14ac:dyDescent="0.35">
      <c r="B51" s="50"/>
      <c r="C51" s="50"/>
      <c r="D51" s="50"/>
      <c r="E51" s="50"/>
      <c r="F51" s="42"/>
      <c r="G51" s="18"/>
      <c r="H51" s="36"/>
      <c r="I51" s="11"/>
      <c r="J51" s="11"/>
    </row>
    <row r="52" spans="1:10" s="39" customFormat="1" ht="26.25" customHeight="1" x14ac:dyDescent="0.35">
      <c r="B52" s="52" t="s">
        <v>48</v>
      </c>
      <c r="C52" s="53"/>
      <c r="D52" s="53"/>
      <c r="E52" s="53"/>
      <c r="F52" s="42"/>
      <c r="G52" s="18"/>
      <c r="H52" s="36"/>
      <c r="I52" s="11"/>
      <c r="J52" s="11"/>
    </row>
    <row r="53" spans="1:10" ht="26.25" customHeight="1" x14ac:dyDescent="0.3">
      <c r="B53" s="56" t="s">
        <v>3</v>
      </c>
      <c r="C53" s="56"/>
      <c r="D53" s="56"/>
      <c r="E53" s="56"/>
      <c r="F53" s="2">
        <v>3</v>
      </c>
      <c r="G53" s="18"/>
      <c r="H53" s="36"/>
    </row>
    <row r="54" spans="1:10" ht="26.25" customHeight="1" x14ac:dyDescent="0.3">
      <c r="G54" s="18"/>
      <c r="H54" s="36"/>
    </row>
    <row r="55" spans="1:10" ht="26.25" customHeight="1" x14ac:dyDescent="0.3">
      <c r="B55" s="57" t="s">
        <v>10</v>
      </c>
      <c r="C55" s="57"/>
      <c r="D55" s="57"/>
      <c r="E55" s="57"/>
      <c r="F55" s="57"/>
      <c r="G55" s="18"/>
      <c r="H55" s="36"/>
    </row>
    <row r="56" spans="1:10" ht="62.25" customHeight="1" x14ac:dyDescent="0.3">
      <c r="B56" s="55" t="s">
        <v>14</v>
      </c>
      <c r="C56" s="55"/>
      <c r="D56" s="55"/>
      <c r="E56" s="55"/>
      <c r="F56" s="55"/>
      <c r="G56" s="18"/>
      <c r="H56" s="36"/>
    </row>
    <row r="57" spans="1:10" ht="26.25" customHeight="1" x14ac:dyDescent="0.3">
      <c r="B57" s="52" t="s">
        <v>43</v>
      </c>
      <c r="C57" s="53"/>
      <c r="D57" s="53"/>
      <c r="E57" s="53"/>
      <c r="G57" s="18"/>
      <c r="H57" s="36"/>
    </row>
    <row r="58" spans="1:10" s="20" customFormat="1" ht="26.25" customHeight="1" x14ac:dyDescent="0.35">
      <c r="A58" s="39"/>
      <c r="B58" s="54" t="s">
        <v>17</v>
      </c>
      <c r="C58" s="54"/>
      <c r="D58" s="54"/>
      <c r="E58" s="54"/>
      <c r="F58" s="23">
        <f>D5/B5</f>
        <v>75757.57575757576</v>
      </c>
      <c r="G58" s="18"/>
      <c r="H58" s="36"/>
      <c r="I58" s="11"/>
      <c r="J58" s="11"/>
    </row>
    <row r="59" spans="1:10" s="39" customFormat="1" ht="26.25" customHeight="1" x14ac:dyDescent="0.3">
      <c r="B59" s="54" t="s">
        <v>33</v>
      </c>
      <c r="C59" s="54"/>
      <c r="D59" s="54"/>
      <c r="E59" s="54"/>
      <c r="F59" s="49">
        <f>F29*F31</f>
        <v>9.8799999999999999E-2</v>
      </c>
      <c r="G59" s="18"/>
      <c r="H59" s="36"/>
      <c r="I59" s="11"/>
      <c r="J59" s="11"/>
    </row>
    <row r="60" spans="1:10" s="20" customFormat="1" ht="26.25" customHeight="1" x14ac:dyDescent="0.35">
      <c r="A60" s="39"/>
      <c r="B60" s="54" t="s">
        <v>21</v>
      </c>
      <c r="C60" s="54"/>
      <c r="D60" s="54"/>
      <c r="E60" s="54"/>
      <c r="F60" s="23">
        <f>F58*F59</f>
        <v>7484.848484848485</v>
      </c>
      <c r="G60" s="18"/>
      <c r="H60" s="36"/>
      <c r="I60" s="11"/>
      <c r="J60" s="11"/>
    </row>
    <row r="61" spans="1:10" s="20" customFormat="1" ht="26.25" customHeight="1" x14ac:dyDescent="0.35">
      <c r="A61" s="39"/>
      <c r="B61" s="54" t="s">
        <v>27</v>
      </c>
      <c r="C61" s="54"/>
      <c r="D61" s="54"/>
      <c r="E61" s="54"/>
      <c r="F61" s="23">
        <f>F60*F44</f>
        <v>6211.1004386299364</v>
      </c>
      <c r="G61" s="18"/>
      <c r="H61" s="36"/>
      <c r="I61" s="11"/>
      <c r="J61" s="11"/>
    </row>
    <row r="62" spans="1:10" ht="26.25" customHeight="1" x14ac:dyDescent="0.35">
      <c r="B62" s="54" t="s">
        <v>6</v>
      </c>
      <c r="C62" s="54"/>
      <c r="D62" s="54"/>
      <c r="E62" s="54"/>
      <c r="F62" s="29">
        <f>F61*F40</f>
        <v>372666.0263177962</v>
      </c>
      <c r="G62" s="18"/>
      <c r="H62" s="36"/>
    </row>
    <row r="63" spans="1:10" s="28" customFormat="1" ht="26.25" customHeight="1" x14ac:dyDescent="0.35">
      <c r="A63" s="39"/>
      <c r="B63" s="54" t="s">
        <v>28</v>
      </c>
      <c r="C63" s="54"/>
      <c r="D63" s="54"/>
      <c r="E63" s="54"/>
      <c r="F63" s="29">
        <f>F61*F5</f>
        <v>114222.13706640454</v>
      </c>
      <c r="G63" s="18"/>
      <c r="H63" s="36"/>
      <c r="I63" s="11"/>
      <c r="J63" s="11"/>
    </row>
    <row r="64" spans="1:10" s="28" customFormat="1" ht="26.25" customHeight="1" x14ac:dyDescent="0.35">
      <c r="A64" s="39"/>
      <c r="B64" s="54" t="s">
        <v>49</v>
      </c>
      <c r="C64" s="54"/>
      <c r="D64" s="54"/>
      <c r="E64" s="54"/>
      <c r="F64" s="29">
        <f>F62-F63</f>
        <v>258443.88925139167</v>
      </c>
      <c r="G64" s="18"/>
      <c r="H64" s="36"/>
      <c r="I64" s="11"/>
      <c r="J64" s="11"/>
    </row>
    <row r="65" spans="1:10" s="39" customFormat="1" ht="26.25" customHeight="1" x14ac:dyDescent="0.35">
      <c r="B65" s="50"/>
      <c r="C65" s="50"/>
      <c r="D65" s="50"/>
      <c r="E65" s="50"/>
      <c r="F65" s="29"/>
      <c r="G65" s="18"/>
      <c r="H65" s="36"/>
      <c r="I65" s="11"/>
      <c r="J65" s="11"/>
    </row>
    <row r="66" spans="1:10" ht="26.25" customHeight="1" x14ac:dyDescent="0.35">
      <c r="B66" s="52" t="s">
        <v>44</v>
      </c>
      <c r="C66" s="53"/>
      <c r="D66" s="53"/>
      <c r="E66" s="53"/>
      <c r="F66" s="21"/>
      <c r="G66" s="18"/>
      <c r="H66" s="36"/>
    </row>
    <row r="67" spans="1:10" ht="26.25" customHeight="1" x14ac:dyDescent="0.35">
      <c r="B67" s="54" t="s">
        <v>11</v>
      </c>
      <c r="C67" s="54"/>
      <c r="D67" s="54"/>
      <c r="E67" s="54"/>
      <c r="F67" s="23">
        <f>D5/(F40)</f>
        <v>1666.6666666666667</v>
      </c>
      <c r="G67" s="18"/>
      <c r="H67" s="36"/>
    </row>
    <row r="68" spans="1:10" s="20" customFormat="1" ht="26.25" customHeight="1" x14ac:dyDescent="0.35">
      <c r="A68" s="39"/>
      <c r="B68" s="54" t="s">
        <v>15</v>
      </c>
      <c r="C68" s="54"/>
      <c r="D68" s="54"/>
      <c r="E68" s="54"/>
      <c r="F68" s="32">
        <f>F67/F48</f>
        <v>2228.0061057426369</v>
      </c>
      <c r="G68" s="18"/>
      <c r="H68" s="36"/>
      <c r="I68" s="11"/>
      <c r="J68" s="11"/>
    </row>
    <row r="69" spans="1:10" s="20" customFormat="1" ht="26.25" customHeight="1" x14ac:dyDescent="0.35">
      <c r="A69" s="39"/>
      <c r="B69" s="54" t="s">
        <v>16</v>
      </c>
      <c r="C69" s="54"/>
      <c r="D69" s="54"/>
      <c r="E69" s="54"/>
      <c r="F69" s="32">
        <f>F68*F35</f>
        <v>1849.2450677663885</v>
      </c>
      <c r="G69" s="18"/>
      <c r="H69" s="36"/>
      <c r="I69" s="11"/>
      <c r="J69" s="11"/>
    </row>
    <row r="70" spans="1:10" s="20" customFormat="1" ht="26.25" customHeight="1" x14ac:dyDescent="0.35">
      <c r="A70" s="39"/>
      <c r="B70" s="54" t="s">
        <v>34</v>
      </c>
      <c r="C70" s="54"/>
      <c r="D70" s="54"/>
      <c r="E70" s="54"/>
      <c r="F70" s="32">
        <f>F50*F69</f>
        <v>1554.5685021260838</v>
      </c>
      <c r="G70" s="18"/>
      <c r="H70" s="36"/>
      <c r="I70" s="11"/>
      <c r="J70" s="11"/>
    </row>
    <row r="71" spans="1:10" ht="26.25" customHeight="1" x14ac:dyDescent="0.35">
      <c r="B71" s="54" t="s">
        <v>50</v>
      </c>
      <c r="C71" s="54"/>
      <c r="D71" s="54"/>
      <c r="E71" s="54"/>
      <c r="F71" s="48">
        <f>(F40-F5)*(F70)</f>
        <v>64685.595373466349</v>
      </c>
      <c r="G71" s="18"/>
      <c r="H71" s="36"/>
    </row>
    <row r="72" spans="1:10" s="39" customFormat="1" ht="26.25" customHeight="1" x14ac:dyDescent="0.35">
      <c r="B72" s="50"/>
      <c r="C72" s="50"/>
      <c r="D72" s="50"/>
      <c r="E72" s="50"/>
      <c r="F72" s="48"/>
      <c r="G72" s="18"/>
      <c r="H72" s="36"/>
      <c r="I72" s="11"/>
      <c r="J72" s="11"/>
    </row>
    <row r="73" spans="1:10" s="20" customFormat="1" ht="26.25" customHeight="1" x14ac:dyDescent="0.35">
      <c r="A73" s="39"/>
      <c r="B73" s="52" t="s">
        <v>57</v>
      </c>
      <c r="C73" s="53"/>
      <c r="D73" s="53"/>
      <c r="E73" s="53"/>
      <c r="F73" s="21"/>
      <c r="G73" s="18"/>
      <c r="H73" s="36"/>
      <c r="I73" s="11"/>
      <c r="J73" s="11"/>
    </row>
    <row r="74" spans="1:10" s="20" customFormat="1" ht="26.25" customHeight="1" x14ac:dyDescent="0.35">
      <c r="A74" s="39"/>
      <c r="B74" s="54" t="s">
        <v>52</v>
      </c>
      <c r="C74" s="54"/>
      <c r="D74" s="54"/>
      <c r="E74" s="54"/>
      <c r="F74" s="29">
        <f>F64-D5</f>
        <v>158443.88925139167</v>
      </c>
      <c r="G74" s="18"/>
      <c r="H74" s="36"/>
      <c r="I74" s="11"/>
      <c r="J74" s="11"/>
    </row>
    <row r="75" spans="1:10" s="20" customFormat="1" ht="26.25" customHeight="1" x14ac:dyDescent="0.35">
      <c r="A75" s="39"/>
      <c r="B75" s="54" t="s">
        <v>53</v>
      </c>
      <c r="C75" s="54"/>
      <c r="D75" s="54"/>
      <c r="E75" s="54"/>
      <c r="F75" s="31">
        <f>D5*(1+(F53/100))^F43-D5</f>
        <v>25580.91804030705</v>
      </c>
      <c r="G75" s="18"/>
      <c r="H75" s="36"/>
      <c r="I75" s="11"/>
      <c r="J75" s="11"/>
    </row>
    <row r="76" spans="1:10" s="20" customFormat="1" ht="26.25" customHeight="1" x14ac:dyDescent="0.35">
      <c r="A76" s="39"/>
      <c r="B76" s="54" t="s">
        <v>51</v>
      </c>
      <c r="C76" s="54"/>
      <c r="D76" s="54"/>
      <c r="E76" s="54"/>
      <c r="F76" s="29">
        <f>F71-D5</f>
        <v>-35314.404626533651</v>
      </c>
      <c r="G76" s="18"/>
      <c r="H76" s="36"/>
      <c r="I76" s="11"/>
      <c r="J76" s="11"/>
    </row>
    <row r="77" spans="1:10" s="39" customFormat="1" ht="26.25" customHeight="1" x14ac:dyDescent="0.35">
      <c r="B77" s="50"/>
      <c r="C77" s="50"/>
      <c r="D77" s="50"/>
      <c r="E77" s="50"/>
      <c r="F77" s="29"/>
      <c r="G77" s="18"/>
      <c r="H77" s="36"/>
      <c r="I77" s="11"/>
      <c r="J77" s="11"/>
    </row>
    <row r="78" spans="1:10" s="20" customFormat="1" ht="26.25" customHeight="1" x14ac:dyDescent="0.35">
      <c r="A78" s="39"/>
      <c r="B78" s="52" t="s">
        <v>56</v>
      </c>
      <c r="C78" s="53"/>
      <c r="D78" s="53"/>
      <c r="E78" s="53"/>
      <c r="F78" s="21"/>
      <c r="G78" s="18"/>
      <c r="H78" s="36"/>
      <c r="I78" s="11"/>
      <c r="J78" s="11"/>
    </row>
    <row r="79" spans="1:10" ht="25.5" customHeight="1" x14ac:dyDescent="0.35">
      <c r="B79" s="58" t="s">
        <v>58</v>
      </c>
      <c r="C79" s="58"/>
      <c r="D79" s="58"/>
      <c r="E79" s="58"/>
      <c r="F79" s="23">
        <f>F61</f>
        <v>6211.1004386299364</v>
      </c>
      <c r="G79" s="18"/>
      <c r="H79" s="36"/>
    </row>
    <row r="80" spans="1:10" ht="26.25" customHeight="1" x14ac:dyDescent="0.35">
      <c r="B80" s="58" t="s">
        <v>55</v>
      </c>
      <c r="C80" s="58"/>
      <c r="D80" s="58"/>
      <c r="E80" s="58"/>
      <c r="F80" s="23">
        <f>F70</f>
        <v>1554.5685021260838</v>
      </c>
      <c r="G80" s="18"/>
      <c r="H80" s="36"/>
    </row>
    <row r="81" spans="2:8" ht="24.75" customHeight="1" x14ac:dyDescent="0.35">
      <c r="B81" s="58" t="s">
        <v>54</v>
      </c>
      <c r="C81" s="58"/>
      <c r="D81" s="58"/>
      <c r="E81" s="58"/>
      <c r="F81" s="23">
        <v>0</v>
      </c>
      <c r="G81" s="18"/>
      <c r="H81" s="36"/>
    </row>
    <row r="82" spans="2:8" ht="18" x14ac:dyDescent="0.3">
      <c r="B82" s="7"/>
      <c r="C82" s="11"/>
      <c r="D82" s="11"/>
    </row>
    <row r="83" spans="2:8" ht="18" x14ac:dyDescent="0.3">
      <c r="B83" s="7"/>
      <c r="C83" s="11"/>
      <c r="D83" s="11"/>
    </row>
    <row r="84" spans="2:8" ht="18" x14ac:dyDescent="0.3">
      <c r="B84" s="7"/>
      <c r="C84" s="11"/>
      <c r="D84" s="11"/>
    </row>
    <row r="85" spans="2:8" ht="18" x14ac:dyDescent="0.3">
      <c r="B85" s="7"/>
      <c r="C85" s="11"/>
      <c r="D85" s="11"/>
    </row>
    <row r="86" spans="2:8" ht="18" x14ac:dyDescent="0.3">
      <c r="B86" s="7"/>
      <c r="C86" s="11"/>
      <c r="D86" s="11"/>
    </row>
    <row r="87" spans="2:8" ht="18" x14ac:dyDescent="0.3">
      <c r="B87" s="7"/>
      <c r="C87" s="11"/>
      <c r="D87" s="11"/>
    </row>
    <row r="88" spans="2:8" x14ac:dyDescent="0.3">
      <c r="B88" s="11"/>
      <c r="C88" s="11"/>
      <c r="D88" s="11"/>
    </row>
    <row r="89" spans="2:8" x14ac:dyDescent="0.3">
      <c r="B89" s="11"/>
      <c r="C89" s="11"/>
      <c r="D89" s="11"/>
    </row>
    <row r="90" spans="2:8" x14ac:dyDescent="0.3">
      <c r="B90" s="11"/>
      <c r="C90" s="11"/>
      <c r="D90" s="11"/>
    </row>
    <row r="91" spans="2:8" x14ac:dyDescent="0.3">
      <c r="B91" s="11"/>
      <c r="C91" s="11"/>
      <c r="D91" s="11"/>
    </row>
    <row r="92" spans="2:8" x14ac:dyDescent="0.3">
      <c r="B92" s="11"/>
      <c r="C92" s="11"/>
      <c r="D92" s="11"/>
    </row>
  </sheetData>
  <mergeCells count="87">
    <mergeCell ref="B80:E80"/>
    <mergeCell ref="B79:E79"/>
    <mergeCell ref="B81:E81"/>
    <mergeCell ref="B78:E78"/>
    <mergeCell ref="B43:E43"/>
    <mergeCell ref="B68:E68"/>
    <mergeCell ref="B69:E69"/>
    <mergeCell ref="B70:E70"/>
    <mergeCell ref="B76:E76"/>
    <mergeCell ref="B64:E64"/>
    <mergeCell ref="B63:E63"/>
    <mergeCell ref="B62:E62"/>
    <mergeCell ref="B74:E74"/>
    <mergeCell ref="B75:E75"/>
    <mergeCell ref="B66:E66"/>
    <mergeCell ref="B71:E71"/>
    <mergeCell ref="B67:E67"/>
    <mergeCell ref="L2:Q2"/>
    <mergeCell ref="L3:Q3"/>
    <mergeCell ref="N20:O21"/>
    <mergeCell ref="L18:Q18"/>
    <mergeCell ref="L22:M22"/>
    <mergeCell ref="N22:O22"/>
    <mergeCell ref="B2:G2"/>
    <mergeCell ref="B3:G3"/>
    <mergeCell ref="B24:F24"/>
    <mergeCell ref="B25:E25"/>
    <mergeCell ref="B38:F38"/>
    <mergeCell ref="B23:F23"/>
    <mergeCell ref="F5:G6"/>
    <mergeCell ref="F4:G4"/>
    <mergeCell ref="B5:C6"/>
    <mergeCell ref="B4:C4"/>
    <mergeCell ref="D5:E6"/>
    <mergeCell ref="D4:E4"/>
    <mergeCell ref="B26:F26"/>
    <mergeCell ref="B27:F27"/>
    <mergeCell ref="L4:M4"/>
    <mergeCell ref="N4:O4"/>
    <mergeCell ref="P4:Q4"/>
    <mergeCell ref="L5:M6"/>
    <mergeCell ref="N5:O6"/>
    <mergeCell ref="P5:Q6"/>
    <mergeCell ref="B29:E29"/>
    <mergeCell ref="B31:E31"/>
    <mergeCell ref="B32:E32"/>
    <mergeCell ref="B28:E28"/>
    <mergeCell ref="P7:Q7"/>
    <mergeCell ref="L7:M7"/>
    <mergeCell ref="N7:O7"/>
    <mergeCell ref="L17:Q17"/>
    <mergeCell ref="L19:M19"/>
    <mergeCell ref="N19:O19"/>
    <mergeCell ref="P19:Q19"/>
    <mergeCell ref="L20:M21"/>
    <mergeCell ref="P20:Q21"/>
    <mergeCell ref="P22:Q22"/>
    <mergeCell ref="B33:E33"/>
    <mergeCell ref="B34:E34"/>
    <mergeCell ref="B35:E35"/>
    <mergeCell ref="B36:E36"/>
    <mergeCell ref="B30:E30"/>
    <mergeCell ref="B77:E77"/>
    <mergeCell ref="B72:E72"/>
    <mergeCell ref="B65:E65"/>
    <mergeCell ref="B51:E51"/>
    <mergeCell ref="B45:E45"/>
    <mergeCell ref="B73:E73"/>
    <mergeCell ref="B59:E59"/>
    <mergeCell ref="B58:E58"/>
    <mergeCell ref="B55:F55"/>
    <mergeCell ref="B60:E60"/>
    <mergeCell ref="B61:E61"/>
    <mergeCell ref="B49:E49"/>
    <mergeCell ref="B56:F56"/>
    <mergeCell ref="B47:E47"/>
    <mergeCell ref="B53:E53"/>
    <mergeCell ref="B46:E46"/>
    <mergeCell ref="B41:E41"/>
    <mergeCell ref="B37:E37"/>
    <mergeCell ref="B57:E57"/>
    <mergeCell ref="B42:E42"/>
    <mergeCell ref="B52:E52"/>
    <mergeCell ref="B44:E44"/>
    <mergeCell ref="B39:F39"/>
    <mergeCell ref="B40:E40"/>
    <mergeCell ref="B48:E48"/>
  </mergeCells>
  <pageMargins left="0.7" right="0.7" top="0.75" bottom="0.75" header="0.3" footer="0.3"/>
  <pageSetup paperSize="9" orientation="portrait" r:id="rId1"/>
  <headerFooter>
    <oddHeader>&amp;C&amp;"Arial"&amp;12&amp;KA80000 OFFICIAL&amp;1#_x000D_</oddHeader>
  </headerFooter>
  <drawing r:id="rId2"/>
</worksheet>
</file>

<file path=customXML/_rels/item.xml.rels>&#65279;<?xml version="1.0" encoding="utf-8"?><Relationships xmlns="http://schemas.openxmlformats.org/package/2006/relationships"><Relationship Type="http://schemas.openxmlformats.org/officeDocument/2006/relationships/customXmlProps" Target="/customXML/itemProps.xml" Id="Rd3c4172d526e4b2384ade4b889302c76" /></Relationships>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xml><?xml version="1.0" encoding="utf-8"?>
<metadata xmlns="http://www.objective.com/ecm/document/metadata/3D2A87C8A9941445E0533AF0780A13BC" version="1.0.0">
  <systemFields>
    <field name="Objective-Id">
      <value order="0">A6133677</value>
    </field>
    <field name="Objective-Title">
      <value order="0">CBA - FINAL 19/01/2024</value>
    </field>
    <field name="Objective-Description">
      <value order="0"/>
    </field>
    <field name="Objective-CreationStamp">
      <value order="0">2024-01-19T03:29:11Z</value>
    </field>
    <field name="Objective-IsApproved">
      <value order="0">false</value>
    </field>
    <field name="Objective-IsPublished">
      <value order="0">true</value>
    </field>
    <field name="Objective-DatePublished">
      <value order="0">2024-01-19T03:29:45Z</value>
    </field>
    <field name="Objective-ModificationStamp">
      <value order="0">2024-01-19T03:29:46Z</value>
    </field>
    <field name="Objective-Owner">
      <value order="0">Sterns, Annie</value>
    </field>
    <field name="Objective-Path">
      <value order="0">Global Folder:01 SA Research &amp; Development Institute (SARDI) &amp; Major Programs (MP):Fisheries:Publications:Fisheries (Aquatic Sciences):Abalone:FISHERIES - Publications - Wild Fisheries - Abalone - Accelerating Greenlip Abalone stock recovery in South Australia using release of hatchery-reared juveniles: Phase 1 - genetics risk assessment and preliminary cost-benefit analysis</value>
    </field>
    <field name="Objective-Parent">
      <value order="0">FISHERIES - Publications - Wild Fisheries - Abalone - Accelerating Greenlip Abalone stock recovery in South Australia using release of hatchery-reared juveniles: Phase 1 - genetics risk assessment and preliminary cost-benefit analysis</value>
    </field>
    <field name="Objective-State">
      <value order="0">Published</value>
    </field>
    <field name="Objective-VersionId">
      <value order="0">vA10075353</value>
    </field>
    <field name="Objective-Version">
      <value order="0">1.0</value>
    </field>
    <field name="Objective-VersionNumber">
      <value order="0">1</value>
    </field>
    <field name="Objective-VersionComment">
      <value order="0">First version</value>
    </field>
    <field name="Objective-FileNumber">
      <value order="0">SARDI F2021/000420</value>
    </field>
    <field name="Objective-Classification">
      <value order="0"/>
    </field>
    <field name="Objective-Caveats">
      <value order="0"/>
    </field>
  </systemFields>
  <catalogues>
    <catalogue name="Electronic Document Type Catalogue" type="type" ori="id:cA6">
      <field name="Objective-Agency">
        <value order="0">Primary Industries and Regions SA</value>
      </field>
      <field name="Objective-Business Division">
        <value order="0">SA Research and Development Institute SARDI &amp; Major Projects SARDI MP</value>
      </field>
      <field name="Objective-Workgroup">
        <value order="0">SARDI Aquatic Sciences</value>
      </field>
      <field name="Objective-Section">
        <value order="0">SARDI Information &amp; Systems Support</value>
      </field>
      <field name="Objective-Document Type">
        <value order="0">Email</value>
      </field>
      <field name="Objective-Security Classification">
        <value order="0">02 Official</value>
      </field>
      <field name="Objective-Access Use Conditions">
        <value order="0"/>
      </field>
      <field name="Objective-Connect Creator">
        <value order="0"/>
      </field>
      <field name="Objective-Customer Person">
        <value order="0"/>
      </field>
      <field name="Objective-Customer Organisation">
        <value order="0"/>
      </field>
      <field name="Objective-Transaction Reference">
        <value order="0"/>
      </field>
      <field name="Objective-Place Name">
        <value order="0"/>
      </field>
      <field name="Objective-Description or Summary">
        <value order="0"/>
      </field>
      <field name="Objective-Date Document Created">
        <value order="0"/>
      </field>
      <field name="Objective-Document Created By">
        <value order="0"/>
      </field>
      <field name="Objective-Date Source Document Scanned">
        <value order="0"/>
      </field>
      <field name="Objective-Source Document Disposal Status">
        <value order="0"/>
      </field>
      <field name="Objective-Date Temporary Value Source Document Destroyed">
        <value order="0"/>
      </field>
      <field name="Objective-Date Received">
        <value order="0"/>
      </field>
      <field name="Objective-Action Delegator">
        <value order="0"/>
      </field>
      <field name="Objective-Action Officer">
        <value order="0"/>
      </field>
      <field name="Objective-Action Required">
        <value order="0"/>
      </field>
      <field name="Objective-Date Action Due By">
        <value order="0"/>
      </field>
      <field name="Objective-Date Action Assigned">
        <value order="0"/>
      </field>
      <field name="Objective-Action Approved by">
        <value order="0"/>
      </field>
      <field name="Objective-Date Action Approved">
        <value order="0"/>
      </field>
      <field name="Objective-Date Interim Reply Sent">
        <value order="0"/>
      </field>
      <field name="Objective-Date Final Reply Sent">
        <value order="0"/>
      </field>
      <field name="Objective-Date_Completed_On">
        <value order="0"/>
      </field>
      <field name="Objective-Intranet_Publishing_Requestor">
        <value order="0"/>
      </field>
      <field name="Objective-Intranet_Publishing_Requestor_Email">
        <value order="0"/>
      </field>
      <field name="Objective-Intranet Publisher">
        <value order="0">CORP ICT Intranet Publishing General Document Workflow Group</value>
      </field>
      <field name="Objective-Intranet_Publisher_Contact">
        <value order="0"/>
      </field>
      <field name="Objective-Intranet_Publisher_Email">
        <value order="0"/>
      </field>
      <field name="Objective-Intranet_Display_Name">
        <value order="0"/>
      </field>
      <field name="Objective-Free Text Subjects">
        <value order="0"/>
      </field>
      <field name="Objective-Intranet_Publishing_Requirement">
        <value order="0"/>
      </field>
      <field name="Objective-Intranet_Publishing_Instructions">
        <value order="0"/>
      </field>
      <field name="Objective-Document Published Version URL Link">
        <value order="0">https://objectivesag.pirsa.sa.gov.au/id:A6133677/document/versions/published</value>
      </field>
      <field name="Objective-Intranet URL Keyword">
        <value order="0">%globals_asset_metadata_PublishedURL%</value>
      </field>
      <field name="Objective-Intranet Short Name">
        <value order="0">A6133677</value>
      </field>
      <field name="Objective-Intranet_Publishing_Metadata_Schema">
        <value order="0">73217</value>
      </field>
      <field name="Objective-Intranet_Publishing_CSV_File_Operation">
        <value order="0">E</value>
      </field>
      <field name="Objective-Intranet_Asset_ID">
        <value order="0"/>
      </field>
      <field name="Objective-Date_Intranet_Link_Published">
        <value order="0"/>
      </field>
      <field name="Objective-Date_Intranet_Link_Next_Review_Due">
        <value order="0"/>
      </field>
      <field name="Objective-Date_Intranet_Link_Removed">
        <value order="0"/>
      </field>
      <field name="Objective-Internet Publishing Requestor">
        <value order="0"/>
      </field>
      <field name="Objective-Internet Publishing Requestor Email">
        <value order="0"/>
      </field>
      <field name="Objective-Internet Publisher Group">
        <value order="0">CORP ICT Internet Website Publishing Workflow Group</value>
      </field>
      <field name="Objective-Internet Publisher Contact">
        <value order="0">Intranet, Web Publisher</value>
      </field>
      <field name="Objective-Internet Publisher Email">
        <value order="0">PIRSA.Webpublish@sa.gov.au</value>
      </field>
      <field name="Objective-Internet Friendly Name">
        <value order="0"/>
      </field>
      <field name="Objective-Internet Document Type">
        <value order="0"/>
      </field>
      <field name="Objective-Internet Publishing Requirement">
        <value order="0"/>
      </field>
      <field name="Objective-Internet Publishing Instructions or Page URI">
        <value order="0"/>
      </field>
      <field name="Objective-Date Document Released">
        <value order="0"/>
      </field>
      <field name="Objective-Abstract">
        <value order="0"/>
      </field>
      <field name="Objective-External Link">
        <value order="0"/>
      </field>
      <field name="Objective-Publish Metadata Only">
        <value order="0">No</value>
      </field>
      <field name="Objective-Generate PDF Rendition">
        <value order="0">No</value>
      </field>
      <field name="Objective-Rendition Object ID">
        <value order="0"/>
      </field>
      <field name="Objective-Rendition Document Extension">
        <value order="0"/>
      </field>
      <field name="Objective-Accessibility Reviewed">
        <value order="0"/>
      </field>
      <field name="Objective-Accessibility Review Notes">
        <value order="0"/>
      </field>
      <field name="Objective-Collection or Program Title">
        <value order="0"/>
      </field>
      <field name="Objective-Sub Collection or Item ID">
        <value order="0"/>
      </field>
      <field name="Objective-Date Internet Document &amp; CSV File Published on Website">
        <value order="0"/>
      </field>
      <field name="Objective-Date Internet Document &amp; CSV File Next Review Due">
        <value order="0"/>
      </field>
      <field name="Objective-Date Internet Document &amp; CSV File Removed from Website">
        <value order="0"/>
      </field>
      <field name="Objective-Internet Publishing CSV File Operation">
        <value order="0">A</value>
      </field>
      <field name="Objective-Covers Period From">
        <value order="0"/>
      </field>
      <field name="Objective-Covers Period To">
        <value order="0"/>
      </field>
      <field name="Objective-Access Rights">
        <value order="0">Closed</value>
      </field>
      <field name="Objective-Vital_Record_Indicator">
        <value order="0">No</value>
      </field>
      <field name="Objective-Access Security Review Due Date">
        <value order="0"/>
      </field>
      <field name="Objective-Vital Records Review Due Date">
        <value order="0"/>
      </field>
      <field name="Objective-Internal Reference">
        <value order="0"/>
      </field>
      <field name="Objective-Media_Storage_Format">
        <value order="0">Text</value>
      </field>
      <field name="Objective-Jurisdiction">
        <value order="0">SA</value>
      </field>
      <field name="Objective-Language">
        <value order="0">English (en)</value>
      </field>
      <field name="Objective-Intellectual_Property_Rights">
        <value order="0">SA Government</value>
      </field>
      <field name="Objective-Date Emailed to DPC">
        <value order="0"/>
      </field>
      <field name="Objective-Date Emailed to DTF">
        <value order="0"/>
      </field>
      <field name="Objective-Date Emailed to Ministers Office">
        <value order="0"/>
      </field>
      <field name="Objective-Disposal Reasons">
        <value order="0"/>
      </field>
      <field name="Objective-Date to be Exported">
        <value order="0"/>
      </field>
      <field name="Objective-Used By System Admin Only">
        <value order="0"/>
      </field>
      <field name="Objective-Old Agency">
        <value order="0"/>
      </field>
      <field name="Objective-Old Business Division">
        <value order="0"/>
      </field>
      <field name="Objective-Old Workgroup">
        <value order="0"/>
      </field>
      <field name="Objective-Old Section">
        <value order="0"/>
      </field>
    </catalogue>
  </catalogues>
</metadata>
</file>

<file path=customXML/item1.xml><?xml version="1.0" encoding="utf-8"?>
<ct:contentTypeSchema xmlns:ct="http://schemas.microsoft.com/office/2006/metadata/contentType" xmlns:ma="http://schemas.microsoft.com/office/2006/metadata/properties/metaAttributes" ct:_="" ma:_="" ma:contentTypeName="FRDC Documentation" ma:contentTypeID="0x0101005E6EEE23B8A4414B8DD34E5A2794ECBD00605146C1502B704B8EFB94EE57218671" ma:contentTypeVersion="615" ma:contentTypeDescription="" ma:contentTypeScope="" ma:versionID="c3ad2b4d5a3e1c337d798d0b30ebda7f">
  <xsd:schema xmlns:xsd="http://www.w3.org/2001/XMLSchema" xmlns:xs="http://www.w3.org/2001/XMLSchema" xmlns:p="http://schemas.microsoft.com/office/2006/metadata/properties" xmlns:ns2="c72d4b94-e734-4a22-a7ed-1ec40cca8c20" xmlns:ns3="0ba0950c-4927-4ef1-b1f7-a0d01721cb2c" targetNamespace="http://schemas.microsoft.com/office/2006/metadata/properties" ma:root="true" ma:fieldsID="cd0816f5b363b361c6725247466a321c" ns2:_="" ns3:_="">
    <xsd:import namespace="c72d4b94-e734-4a22-a7ed-1ec40cca8c20"/>
    <xsd:import namespace="0ba0950c-4927-4ef1-b1f7-a0d01721cb2c"/>
    <xsd:element name="properties">
      <xsd:complexType>
        <xsd:sequence>
          <xsd:element name="documentManagement">
            <xsd:complexType>
              <xsd:all>
                <xsd:element ref="ns2:Action_x005f_x0020_Date" minOccurs="0"/>
                <xsd:element ref="ns2:Project_x005f_x0020_Number" minOccurs="0"/>
                <xsd:element ref="ns2:Function_x005f_x0020_Type"/>
                <xsd:element ref="ns2:Prime_x005f_x0020_Activity" minOccurs="0"/>
                <xsd:element ref="ns2:Secondary_x0020_Activity" minOccurs="0"/>
                <xsd:element ref="ns2:Document_x005f_x0020_Type"/>
                <xsd:element ref="ns2:Organisation" minOccurs="0"/>
                <xsd:element ref="ns2:Attachment" minOccurs="0"/>
                <xsd:element ref="ns2:_dlc_DocIdUrl" minOccurs="0"/>
                <xsd:element ref="ns2:_dlc_DocIdPersistId" minOccurs="0"/>
                <xsd:element ref="ns2:_dlc_DocId" minOccurs="0"/>
                <xsd:element ref="ns3:MediaServiceMetadata" minOccurs="0"/>
                <xsd:element ref="ns3:MediaServiceFastMetadata"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72d4b94-e734-4a22-a7ed-1ec40cca8c20" elementFormDefault="qualified">
    <xsd:import namespace="http://schemas.microsoft.com/office/2006/documentManagement/types"/>
    <xsd:import namespace="http://schemas.microsoft.com/office/infopath/2007/PartnerControls"/>
    <xsd:element name="Action_x005f_x0020_Date" ma:index="2" nillable="true" ma:displayName="Action Date" ma:default="[today]" ma:description="Date this document is relevant to. The Meeting Date, Year and Financial Year derive their value from this field." ma:format="DateOnly" ma:internalName="Action_x0020_Date" ma:readOnly="false">
      <xsd:simpleType>
        <xsd:restriction base="dms:DateTime"/>
      </xsd:simpleType>
    </xsd:element>
    <xsd:element name="Project_x005f_x0020_Number" ma:index="3" nillable="true" ma:displayName="Project Number" ma:description="FRDC Project Number as per OmniFish" ma:internalName="Project_x0020_Number" ma:readOnly="false">
      <xsd:simpleType>
        <xsd:restriction base="dms:Text">
          <xsd:maxLength value="13"/>
        </xsd:restriction>
      </xsd:simpleType>
    </xsd:element>
    <xsd:element name="Function_x005f_x0020_Type" ma:index="7" ma:displayName="Function Type" ma:description="Base classification of a document based on ANA standards of activity" ma:list="{913b2799-c6e0-4541-ac85-e9013f08877b}" ma:internalName="Function_x0020_Type" ma:readOnly="false" ma:showField="Title" ma:web="c72d4b94-e734-4a22-a7ed-1ec40cca8c20">
      <xsd:simpleType>
        <xsd:restriction base="dms:Lookup"/>
      </xsd:simpleType>
    </xsd:element>
    <xsd:element name="Prime_x005f_x0020_Activity" ma:index="8" nillable="true" ma:displayName="Prime Activity" ma:description="The primary activity to classify your document." ma:list="{e9c801b0-2314-4872-aefb-3b394a76db40}" ma:internalName="Prime_x0020_Activity" ma:readOnly="false" ma:showField="Title" ma:web="c72d4b94-e734-4a22-a7ed-1ec40cca8c20">
      <xsd:simpleType>
        <xsd:restriction base="dms:Lookup"/>
      </xsd:simpleType>
    </xsd:element>
    <xsd:element name="Secondary_x0020_Activity" ma:index="9" nillable="true" ma:displayName="Secondary Activity" ma:description="The secondary activity to classify or group your document." ma:list="{23ac9bf4-2ed3-4765-a885-8666563edf5c}" ma:internalName="Secondary_x0020_Activity" ma:readOnly="false" ma:showField="Title" ma:web="c72d4b94-e734-4a22-a7ed-1ec40cca8c20">
      <xsd:simpleType>
        <xsd:restriction base="dms:Lookup"/>
      </xsd:simpleType>
    </xsd:element>
    <xsd:element name="Document_x005f_x0020_Type" ma:index="10" ma:displayName="Document Type" ma:description="Choose what best describes you document." ma:list="{2de460a6-9cce-416a-b78b-524921fb87d7}" ma:internalName="Document_x0020_Type" ma:readOnly="false" ma:showField="Title" ma:web="c72d4b94-e734-4a22-a7ed-1ec40cca8c20">
      <xsd:simpleType>
        <xsd:restriction base="dms:Lookup"/>
      </xsd:simpleType>
    </xsd:element>
    <xsd:element name="Organisation" ma:index="11" nillable="true" ma:displayName="Organisation" ma:description="Organisations and Contacts List" ma:list="{0646e2e6-7f1d-40d8-809a-5a2d2be361a4}" ma:internalName="Organisation" ma:readOnly="false" ma:showField="Title" ma:web="c72d4b94-e734-4a22-a7ed-1ec40cca8c20">
      <xsd:simpleType>
        <xsd:restriction base="dms:Lookup"/>
      </xsd:simpleType>
    </xsd:element>
    <xsd:element name="Attachment" ma:index="12" nillable="true" ma:displayName="Attachment" ma:default="0" ma:internalName="Attachment" ma:readOnly="false">
      <xsd:simpleType>
        <xsd:restriction base="dms:Boolean"/>
      </xsd:simpleType>
    </xsd:element>
    <xsd:element name="_dlc_DocIdUrl" ma:index="14"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6" nillable="true" ma:displayName="Persist ID" ma:description="Keep ID on add." ma:hidden="true" ma:internalName="_dlc_DocIdPersistId" ma:readOnly="false">
      <xsd:simpleType>
        <xsd:restriction base="dms:Boolean"/>
      </xsd:simpleType>
    </xsd:element>
    <xsd:element name="_dlc_DocId" ma:index="18" nillable="true" ma:displayName="Document ID Value" ma:description="The value of the document ID assigned to this item." ma:indexed="true" ma:internalName="_dlc_DocId"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ba0950c-4927-4ef1-b1f7-a0d01721cb2c" elementFormDefault="qualified">
    <xsd:import namespace="http://schemas.microsoft.com/office/2006/documentManagement/types"/>
    <xsd:import namespace="http://schemas.microsoft.com/office/infopath/2007/PartnerControls"/>
    <xsd:element name="MediaServiceMetadata" ma:index="22" nillable="true" ma:displayName="MediaServiceMetadata" ma:hidden="true" ma:internalName="MediaServiceMetadata" ma:readOnly="true">
      <xsd:simpleType>
        <xsd:restriction base="dms:Note"/>
      </xsd:simpleType>
    </xsd:element>
    <xsd:element name="MediaServiceFastMetadata" ma:index="23" nillable="true" ma:displayName="MediaServiceFastMetadata" ma:hidden="true" ma:internalName="MediaServiceFastMetadata" ma:readOnly="true">
      <xsd:simpleType>
        <xsd:restriction base="dms:Note"/>
      </xsd:simpleType>
    </xsd:element>
    <xsd:element name="MediaServiceAutoKeyPoints" ma:index="24" nillable="true" ma:displayName="MediaServiceAutoKeyPoints" ma:hidden="true" ma:internalName="MediaServiceAutoKeyPoints" ma:readOnly="true">
      <xsd:simpleType>
        <xsd:restriction base="dms:Note"/>
      </xsd:simpleType>
    </xsd:element>
    <xsd:element name="MediaServiceKeyPoints" ma:index="25"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Organisation xmlns="c72d4b94-e734-4a22-a7ed-1ec40cca8c20" xsi:nil="true"/>
    <Secondary_x0020_Activity xmlns="c72d4b94-e734-4a22-a7ed-1ec40cca8c20">42</Secondary_x0020_Activity>
    <Attachment xmlns="c72d4b94-e734-4a22-a7ed-1ec40cca8c20">false</Attachment>
    <Function_x005f_x0020_Type xmlns="c72d4b94-e734-4a22-a7ed-1ec40cca8c20">44</Function_x005f_x0020_Type>
    <Prime_x005f_x0020_Activity xmlns="c72d4b94-e734-4a22-a7ed-1ec40cca8c20">55</Prime_x005f_x0020_Activity>
    <_dlc_DocIdPersistId xmlns="c72d4b94-e734-4a22-a7ed-1ec40cca8c20" xsi:nil="true"/>
    <Action_x005f_x0020_Date xmlns="c72d4b94-e734-4a22-a7ed-1ec40cca8c20">2024-02-02T00:55:12+00:00</Action_x005f_x0020_Date>
    <Document_x005f_x0020_Type xmlns="c72d4b94-e734-4a22-a7ed-1ec40cca8c20">20</Document_x005f_x0020_Type>
    <Project_x005f_x0020_Number xmlns="c72d4b94-e734-4a22-a7ed-1ec40cca8c20">2020-116</Project_x005f_x0020_Number>
    <_dlc_DocIdUrl xmlns="c72d4b94-e734-4a22-a7ed-1ec40cca8c20">
      <Url>https://frdc1.sharepoint.com/teams/Projects2020/_layouts/15/DocIdRedir.aspx?ID=NEMO-2030162396-5127</Url>
      <Description>NEMO-2030162396-5127</Description>
    </_dlc_DocIdUrl>
    <_dlc_DocId xmlns="c72d4b94-e734-4a22-a7ed-1ec40cca8c20">NEMO-2030162396-5127</_dlc_DocId>
  </documentManagement>
</p:properti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xml><?xml version="1.0" encoding="utf-8"?>
<ds:datastoreItem xmlns:ds="http://schemas.openxmlformats.org/officeDocument/2006/customXml" ds:itemID="{5745109E-2DDF-40CB-AC2B-FF9B10C90820}">
  <ds:schemaRefs>
    <ds:schemaRef ds:uri="http://www.objective.com/ecm/document/metadata/3D2A87C8A9941445E0533AF0780A13BC"/>
  </ds:schemaRefs>
</ds:datastoreItem>
</file>

<file path=customXML/itemProps1.xml><?xml version="1.0" encoding="utf-8"?>
<ds:datastoreItem xmlns:ds="http://schemas.openxmlformats.org/officeDocument/2006/customXml" ds:itemID="{CF1261E7-600E-44E3-BBEA-F0C730690F7C}"/>
</file>

<file path=customXML/itemProps2.xml><?xml version="1.0" encoding="utf-8"?>
<ds:datastoreItem xmlns:ds="http://schemas.openxmlformats.org/officeDocument/2006/customXml" ds:itemID="{56C319B3-0818-4D75-A2FF-FDEEA43EC4CA}"/>
</file>

<file path=customXML/itemProps3.xml><?xml version="1.0" encoding="utf-8"?>
<ds:datastoreItem xmlns:ds="http://schemas.openxmlformats.org/officeDocument/2006/customXml" ds:itemID="{EA0C9181-D6FB-4E4E-84CC-99F667750C10}"/>
</file>

<file path=customXML/itemProps4.xml><?xml version="1.0" encoding="utf-8"?>
<ds:datastoreItem xmlns:ds="http://schemas.openxmlformats.org/officeDocument/2006/customXml" ds:itemID="{866188C0-84FE-4516-9493-DBBDCC2BE641}"/>
</file>

<file path=docMetadata/LabelInfo.xml><?xml version="1.0" encoding="utf-8"?>
<clbl:labelList xmlns:clbl="http://schemas.microsoft.com/office/2020/mipLabelMetadata">
  <clbl:label id="{77274858-3b1d-4431-8679-d878f40e28fd}" enabled="1" method="Privileged" siteId="{bda528f7-fca9-432f-bc98-bd7e90d40906}" contentBits="3"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Option 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1755-D00052341-Final report</dc:title>
  <dc:creator>Stephen Mayfield</dc:creator>
  <cp:lastModifiedBy>Stephen Mayfield</cp:lastModifiedBy>
  <cp:lastPrinted>2021-06-01T06:33:00Z</cp:lastPrinted>
  <dcterms:created xsi:type="dcterms:W3CDTF">2021-05-27T00:07:41Z</dcterms:created>
  <dcterms:modified xsi:type="dcterms:W3CDTF">2023-08-21T01:27:44Z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A6133677</vt:lpwstr>
  </property>
  <property fmtid="{D5CDD505-2E9C-101B-9397-08002B2CF9AE}" pid="4" name="Objective-Title">
    <vt:lpwstr>CBA - FINAL 19/01/2024</vt:lpwstr>
  </property>
  <property fmtid="{D5CDD505-2E9C-101B-9397-08002B2CF9AE}" pid="5" name="Objective-Description">
    <vt:lpwstr/>
  </property>
  <property fmtid="{D5CDD505-2E9C-101B-9397-08002B2CF9AE}" pid="6" name="Objective-CreationStamp">
    <vt:filetime>2024-01-19T03:29:45Z</vt:filetime>
  </property>
  <property fmtid="{D5CDD505-2E9C-101B-9397-08002B2CF9AE}" pid="7" name="Objective-IsApproved">
    <vt:bool>false</vt:bool>
  </property>
  <property fmtid="{D5CDD505-2E9C-101B-9397-08002B2CF9AE}" pid="8" name="Objective-IsPublished">
    <vt:bool>true</vt:bool>
  </property>
  <property fmtid="{D5CDD505-2E9C-101B-9397-08002B2CF9AE}" pid="9" name="Objective-DatePublished">
    <vt:filetime>2024-01-19T03:29:45Z</vt:filetime>
  </property>
  <property fmtid="{D5CDD505-2E9C-101B-9397-08002B2CF9AE}" pid="10" name="Objective-ModificationStamp">
    <vt:filetime>2024-01-19T03:29:46Z</vt:filetime>
  </property>
  <property fmtid="{D5CDD505-2E9C-101B-9397-08002B2CF9AE}" pid="11" name="Objective-Owner">
    <vt:lpwstr>Sterns, Annie</vt:lpwstr>
  </property>
  <property fmtid="{D5CDD505-2E9C-101B-9397-08002B2CF9AE}" pid="12" name="Objective-Path">
    <vt:lpwstr>Global Folder:01 SA Research &amp; Development Institute (SARDI) &amp; Major Programs (MP):Fisheries:Publications:Fisheries (Aquatic Sciences):Abalone:FISHERIES - Publications - Wild Fisheries - Abalone - Accelerating Greenlip Abalone stock recovery in South Australia using release of hatchery-reared juveniles: Phase 1 - genetics risk assessment and preliminary cost-benefit analysis:</vt:lpwstr>
  </property>
  <property fmtid="{D5CDD505-2E9C-101B-9397-08002B2CF9AE}" pid="13" name="Objective-Parent">
    <vt:lpwstr>FISHERIES - Publications - Wild Fisheries - Abalone - Accelerating Greenlip Abalone stock recovery in South Australia using release of hatchery-reared juveniles: Phase 1 - genetics risk assessment and preliminary cost-benefit analysis</vt:lpwstr>
  </property>
  <property fmtid="{D5CDD505-2E9C-101B-9397-08002B2CF9AE}" pid="14" name="Objective-State">
    <vt:lpwstr>Published</vt:lpwstr>
  </property>
  <property fmtid="{D5CDD505-2E9C-101B-9397-08002B2CF9AE}" pid="15" name="Objective-VersionId">
    <vt:lpwstr>vA10075353</vt:lpwstr>
  </property>
  <property fmtid="{D5CDD505-2E9C-101B-9397-08002B2CF9AE}" pid="16" name="Objective-Version">
    <vt:lpwstr>1.0</vt:lpwstr>
  </property>
  <property fmtid="{D5CDD505-2E9C-101B-9397-08002B2CF9AE}" pid="17" name="Objective-VersionNumber">
    <vt:r8>1</vt:r8>
  </property>
  <property fmtid="{D5CDD505-2E9C-101B-9397-08002B2CF9AE}" pid="18" name="Objective-VersionComment">
    <vt:lpwstr>First version</vt:lpwstr>
  </property>
  <property fmtid="{D5CDD505-2E9C-101B-9397-08002B2CF9AE}" pid="19" name="Objective-FileNumber">
    <vt:lpwstr>SARDI F2021/000420</vt:lpwstr>
  </property>
  <property fmtid="{D5CDD505-2E9C-101B-9397-08002B2CF9AE}" pid="20" name="Objective-Classification">
    <vt:lpwstr>[Inherited - none]</vt:lpwstr>
  </property>
  <property fmtid="{D5CDD505-2E9C-101B-9397-08002B2CF9AE}" pid="21" name="Objective-Caveats">
    <vt:lpwstr/>
  </property>
  <property fmtid="{D5CDD505-2E9C-101B-9397-08002B2CF9AE}" pid="22" name="Objective-Agency">
    <vt:lpwstr>Primary Industries and Regions SA</vt:lpwstr>
  </property>
  <property fmtid="{D5CDD505-2E9C-101B-9397-08002B2CF9AE}" pid="23" name="Objective-Business Division">
    <vt:lpwstr>SA Research and Development Institute SARDI &amp; Major Projects SARDI MP</vt:lpwstr>
  </property>
  <property fmtid="{D5CDD505-2E9C-101B-9397-08002B2CF9AE}" pid="24" name="Objective-Workgroup">
    <vt:lpwstr>SARDI Aquatic Sciences</vt:lpwstr>
  </property>
  <property fmtid="{D5CDD505-2E9C-101B-9397-08002B2CF9AE}" pid="25" name="Objective-Section">
    <vt:lpwstr>SARDI Information &amp; Systems Support</vt:lpwstr>
  </property>
  <property fmtid="{D5CDD505-2E9C-101B-9397-08002B2CF9AE}" pid="26" name="Objective-Document Type">
    <vt:lpwstr>Email</vt:lpwstr>
  </property>
  <property fmtid="{D5CDD505-2E9C-101B-9397-08002B2CF9AE}" pid="27" name="Objective-Security Classification">
    <vt:lpwstr>02 Official</vt:lpwstr>
  </property>
  <property fmtid="{D5CDD505-2E9C-101B-9397-08002B2CF9AE}" pid="28" name="Objective-Access Use Conditions">
    <vt:lpwstr/>
  </property>
  <property fmtid="{D5CDD505-2E9C-101B-9397-08002B2CF9AE}" pid="29" name="Objective-Connect Creator">
    <vt:lpwstr/>
  </property>
  <property fmtid="{D5CDD505-2E9C-101B-9397-08002B2CF9AE}" pid="30" name="Objective-Customer Person">
    <vt:lpwstr/>
  </property>
  <property fmtid="{D5CDD505-2E9C-101B-9397-08002B2CF9AE}" pid="31" name="Objective-Customer Organisation">
    <vt:lpwstr/>
  </property>
  <property fmtid="{D5CDD505-2E9C-101B-9397-08002B2CF9AE}" pid="32" name="Objective-Transaction Reference">
    <vt:lpwstr/>
  </property>
  <property fmtid="{D5CDD505-2E9C-101B-9397-08002B2CF9AE}" pid="33" name="Objective-Place Name">
    <vt:lpwstr/>
  </property>
  <property fmtid="{D5CDD505-2E9C-101B-9397-08002B2CF9AE}" pid="34" name="Objective-Description or Summary">
    <vt:lpwstr/>
  </property>
  <property fmtid="{D5CDD505-2E9C-101B-9397-08002B2CF9AE}" pid="35" name="Objective-Date Document Created">
    <vt:lpwstr/>
  </property>
  <property fmtid="{D5CDD505-2E9C-101B-9397-08002B2CF9AE}" pid="36" name="Objective-Document Created By">
    <vt:lpwstr/>
  </property>
  <property fmtid="{D5CDD505-2E9C-101B-9397-08002B2CF9AE}" pid="37" name="Objective-Date Source Document Scanned">
    <vt:lpwstr/>
  </property>
  <property fmtid="{D5CDD505-2E9C-101B-9397-08002B2CF9AE}" pid="38" name="Objective-Source Document Disposal Status">
    <vt:lpwstr/>
  </property>
  <property fmtid="{D5CDD505-2E9C-101B-9397-08002B2CF9AE}" pid="39" name="Objective-Date Temporary Value Source Document Destroyed">
    <vt:lpwstr/>
  </property>
  <property fmtid="{D5CDD505-2E9C-101B-9397-08002B2CF9AE}" pid="40" name="Objective-Date Received">
    <vt:lpwstr/>
  </property>
  <property fmtid="{D5CDD505-2E9C-101B-9397-08002B2CF9AE}" pid="41" name="Objective-Action Delegator">
    <vt:lpwstr/>
  </property>
  <property fmtid="{D5CDD505-2E9C-101B-9397-08002B2CF9AE}" pid="42" name="Objective-Action Officer">
    <vt:lpwstr/>
  </property>
  <property fmtid="{D5CDD505-2E9C-101B-9397-08002B2CF9AE}" pid="43" name="Objective-Action Required">
    <vt:lpwstr/>
  </property>
  <property fmtid="{D5CDD505-2E9C-101B-9397-08002B2CF9AE}" pid="44" name="Objective-Date Action Due By">
    <vt:lpwstr/>
  </property>
  <property fmtid="{D5CDD505-2E9C-101B-9397-08002B2CF9AE}" pid="45" name="Objective-Date Action Assigned">
    <vt:lpwstr/>
  </property>
  <property fmtid="{D5CDD505-2E9C-101B-9397-08002B2CF9AE}" pid="46" name="Objective-Action Approved by">
    <vt:lpwstr/>
  </property>
  <property fmtid="{D5CDD505-2E9C-101B-9397-08002B2CF9AE}" pid="47" name="Objective-Date Action Approved">
    <vt:lpwstr/>
  </property>
  <property fmtid="{D5CDD505-2E9C-101B-9397-08002B2CF9AE}" pid="48" name="Objective-Date Interim Reply Sent">
    <vt:lpwstr/>
  </property>
  <property fmtid="{D5CDD505-2E9C-101B-9397-08002B2CF9AE}" pid="49" name="Objective-Date Final Reply Sent">
    <vt:lpwstr/>
  </property>
  <property fmtid="{D5CDD505-2E9C-101B-9397-08002B2CF9AE}" pid="50" name="Objective-Date_Completed_On">
    <vt:lpwstr/>
  </property>
  <property fmtid="{D5CDD505-2E9C-101B-9397-08002B2CF9AE}" pid="51" name="Objective-Intranet_Publishing_Requestor">
    <vt:lpwstr/>
  </property>
  <property fmtid="{D5CDD505-2E9C-101B-9397-08002B2CF9AE}" pid="52" name="Objective-Intranet_Publishing_Requestor_Email">
    <vt:lpwstr/>
  </property>
  <property fmtid="{D5CDD505-2E9C-101B-9397-08002B2CF9AE}" pid="53" name="Objective-Intranet Publisher">
    <vt:lpwstr>CORP ICT Intranet Publishing General Document Workflow Group</vt:lpwstr>
  </property>
  <property fmtid="{D5CDD505-2E9C-101B-9397-08002B2CF9AE}" pid="54" name="Objective-Intranet_Publisher_Contact">
    <vt:lpwstr/>
  </property>
  <property fmtid="{D5CDD505-2E9C-101B-9397-08002B2CF9AE}" pid="55" name="Objective-Intranet_Publisher_Email">
    <vt:lpwstr/>
  </property>
  <property fmtid="{D5CDD505-2E9C-101B-9397-08002B2CF9AE}" pid="56" name="Objective-Intranet_Display_Name">
    <vt:lpwstr/>
  </property>
  <property fmtid="{D5CDD505-2E9C-101B-9397-08002B2CF9AE}" pid="57" name="Objective-Free Text Subjects">
    <vt:lpwstr/>
  </property>
  <property fmtid="{D5CDD505-2E9C-101B-9397-08002B2CF9AE}" pid="58" name="Objective-Intranet_Publishing_Requirement">
    <vt:lpwstr/>
  </property>
  <property fmtid="{D5CDD505-2E9C-101B-9397-08002B2CF9AE}" pid="59" name="Objective-Intranet_Publishing_Instructions">
    <vt:lpwstr/>
  </property>
  <property fmtid="{D5CDD505-2E9C-101B-9397-08002B2CF9AE}" pid="60" name="Objective-Document Published Version URL Link">
    <vt:lpwstr>https://objectivesag.pirsa.sa.gov.au/id:A6133677/document/versions/published</vt:lpwstr>
  </property>
  <property fmtid="{D5CDD505-2E9C-101B-9397-08002B2CF9AE}" pid="61" name="Objective-Intranet URL Keyword">
    <vt:lpwstr>%globals_asset_metadata_PublishedURL%</vt:lpwstr>
  </property>
  <property fmtid="{D5CDD505-2E9C-101B-9397-08002B2CF9AE}" pid="62" name="Objective-Intranet Short Name">
    <vt:lpwstr>A6133677</vt:lpwstr>
  </property>
  <property fmtid="{D5CDD505-2E9C-101B-9397-08002B2CF9AE}" pid="63" name="Objective-Intranet_Publishing_Metadata_Schema">
    <vt:lpwstr>73217</vt:lpwstr>
  </property>
  <property fmtid="{D5CDD505-2E9C-101B-9397-08002B2CF9AE}" pid="64" name="Objective-Intranet_Publishing_CSV_File_Operation">
    <vt:lpwstr>E</vt:lpwstr>
  </property>
  <property fmtid="{D5CDD505-2E9C-101B-9397-08002B2CF9AE}" pid="65" name="Objective-Intranet_Asset_ID">
    <vt:lpwstr/>
  </property>
  <property fmtid="{D5CDD505-2E9C-101B-9397-08002B2CF9AE}" pid="66" name="Objective-Date_Intranet_Link_Published">
    <vt:lpwstr/>
  </property>
  <property fmtid="{D5CDD505-2E9C-101B-9397-08002B2CF9AE}" pid="67" name="Objective-Date_Intranet_Link_Next_Review_Due">
    <vt:lpwstr/>
  </property>
  <property fmtid="{D5CDD505-2E9C-101B-9397-08002B2CF9AE}" pid="68" name="Objective-Date_Intranet_Link_Removed">
    <vt:lpwstr/>
  </property>
  <property fmtid="{D5CDD505-2E9C-101B-9397-08002B2CF9AE}" pid="69" name="Objective-Internet Publishing Requestor">
    <vt:lpwstr/>
  </property>
  <property fmtid="{D5CDD505-2E9C-101B-9397-08002B2CF9AE}" pid="70" name="Objective-Internet Publishing Requestor Email">
    <vt:lpwstr/>
  </property>
  <property fmtid="{D5CDD505-2E9C-101B-9397-08002B2CF9AE}" pid="71" name="Objective-Internet Publisher Group">
    <vt:lpwstr>CORP ICT Internet Website Publishing Workflow Group</vt:lpwstr>
  </property>
  <property fmtid="{D5CDD505-2E9C-101B-9397-08002B2CF9AE}" pid="72" name="Objective-Internet Publisher Contact">
    <vt:lpwstr>Intranet, Web Publisher</vt:lpwstr>
  </property>
  <property fmtid="{D5CDD505-2E9C-101B-9397-08002B2CF9AE}" pid="73" name="Objective-Internet Publisher Email">
    <vt:lpwstr>PIRSA.Webpublish@sa.gov.au</vt:lpwstr>
  </property>
  <property fmtid="{D5CDD505-2E9C-101B-9397-08002B2CF9AE}" pid="74" name="Objective-Internet Friendly Name">
    <vt:lpwstr/>
  </property>
  <property fmtid="{D5CDD505-2E9C-101B-9397-08002B2CF9AE}" pid="75" name="Objective-Internet Document Type">
    <vt:lpwstr/>
  </property>
  <property fmtid="{D5CDD505-2E9C-101B-9397-08002B2CF9AE}" pid="76" name="Objective-Internet Publishing Requirement">
    <vt:lpwstr/>
  </property>
  <property fmtid="{D5CDD505-2E9C-101B-9397-08002B2CF9AE}" pid="77" name="Objective-Internet Publishing Instructions or Page URI">
    <vt:lpwstr/>
  </property>
  <property fmtid="{D5CDD505-2E9C-101B-9397-08002B2CF9AE}" pid="78" name="Objective-Date Document Released">
    <vt:lpwstr/>
  </property>
  <property fmtid="{D5CDD505-2E9C-101B-9397-08002B2CF9AE}" pid="79" name="Objective-Abstract">
    <vt:lpwstr/>
  </property>
  <property fmtid="{D5CDD505-2E9C-101B-9397-08002B2CF9AE}" pid="80" name="Objective-External Link">
    <vt:lpwstr/>
  </property>
  <property fmtid="{D5CDD505-2E9C-101B-9397-08002B2CF9AE}" pid="81" name="Objective-Publish Metadata Only">
    <vt:lpwstr>No</vt:lpwstr>
  </property>
  <property fmtid="{D5CDD505-2E9C-101B-9397-08002B2CF9AE}" pid="82" name="Objective-Generate PDF Rendition">
    <vt:lpwstr>No</vt:lpwstr>
  </property>
  <property fmtid="{D5CDD505-2E9C-101B-9397-08002B2CF9AE}" pid="83" name="Objective-Rendition Object ID">
    <vt:lpwstr/>
  </property>
  <property fmtid="{D5CDD505-2E9C-101B-9397-08002B2CF9AE}" pid="84" name="Objective-Rendition Document Extension">
    <vt:lpwstr/>
  </property>
  <property fmtid="{D5CDD505-2E9C-101B-9397-08002B2CF9AE}" pid="85" name="Objective-Accessibility Reviewed">
    <vt:lpwstr/>
  </property>
  <property fmtid="{D5CDD505-2E9C-101B-9397-08002B2CF9AE}" pid="86" name="Objective-Accessibility Review Notes">
    <vt:lpwstr/>
  </property>
  <property fmtid="{D5CDD505-2E9C-101B-9397-08002B2CF9AE}" pid="87" name="Objective-Collection or Program Title">
    <vt:lpwstr/>
  </property>
  <property fmtid="{D5CDD505-2E9C-101B-9397-08002B2CF9AE}" pid="88" name="Objective-Sub Collection or Item ID">
    <vt:lpwstr/>
  </property>
  <property fmtid="{D5CDD505-2E9C-101B-9397-08002B2CF9AE}" pid="89" name="Objective-Date Internet Document &amp; CSV File Published on Website">
    <vt:lpwstr/>
  </property>
  <property fmtid="{D5CDD505-2E9C-101B-9397-08002B2CF9AE}" pid="90" name="Objective-Date Internet Document &amp; CSV File Next Review Due">
    <vt:lpwstr/>
  </property>
  <property fmtid="{D5CDD505-2E9C-101B-9397-08002B2CF9AE}" pid="91" name="Objective-Date Internet Document &amp; CSV File Removed from Website">
    <vt:lpwstr/>
  </property>
  <property fmtid="{D5CDD505-2E9C-101B-9397-08002B2CF9AE}" pid="92" name="Objective-Internet Publishing CSV File Operation">
    <vt:lpwstr>A</vt:lpwstr>
  </property>
  <property fmtid="{D5CDD505-2E9C-101B-9397-08002B2CF9AE}" pid="93" name="Objective-Covers Period From">
    <vt:lpwstr/>
  </property>
  <property fmtid="{D5CDD505-2E9C-101B-9397-08002B2CF9AE}" pid="94" name="Objective-Covers Period To">
    <vt:lpwstr/>
  </property>
  <property fmtid="{D5CDD505-2E9C-101B-9397-08002B2CF9AE}" pid="95" name="Objective-Access Rights">
    <vt:lpwstr>Closed</vt:lpwstr>
  </property>
  <property fmtid="{D5CDD505-2E9C-101B-9397-08002B2CF9AE}" pid="96" name="Objective-Vital_Record_Indicator">
    <vt:lpwstr>No</vt:lpwstr>
  </property>
  <property fmtid="{D5CDD505-2E9C-101B-9397-08002B2CF9AE}" pid="97" name="Objective-Access Security Review Due Date">
    <vt:lpwstr/>
  </property>
  <property fmtid="{D5CDD505-2E9C-101B-9397-08002B2CF9AE}" pid="98" name="Objective-Vital Records Review Due Date">
    <vt:lpwstr/>
  </property>
  <property fmtid="{D5CDD505-2E9C-101B-9397-08002B2CF9AE}" pid="99" name="Objective-Internal Reference">
    <vt:lpwstr/>
  </property>
  <property fmtid="{D5CDD505-2E9C-101B-9397-08002B2CF9AE}" pid="100" name="Objective-Media_Storage_Format">
    <vt:lpwstr>Text</vt:lpwstr>
  </property>
  <property fmtid="{D5CDD505-2E9C-101B-9397-08002B2CF9AE}" pid="101" name="Objective-Jurisdiction">
    <vt:lpwstr>SA</vt:lpwstr>
  </property>
  <property fmtid="{D5CDD505-2E9C-101B-9397-08002B2CF9AE}" pid="102" name="Objective-Language">
    <vt:lpwstr>English (en)</vt:lpwstr>
  </property>
  <property fmtid="{D5CDD505-2E9C-101B-9397-08002B2CF9AE}" pid="103" name="Objective-Intellectual_Property_Rights">
    <vt:lpwstr>SA Government</vt:lpwstr>
  </property>
  <property fmtid="{D5CDD505-2E9C-101B-9397-08002B2CF9AE}" pid="104" name="Objective-Date Emailed to DPC">
    <vt:lpwstr/>
  </property>
  <property fmtid="{D5CDD505-2E9C-101B-9397-08002B2CF9AE}" pid="105" name="Objective-Date Emailed to DTF">
    <vt:lpwstr/>
  </property>
  <property fmtid="{D5CDD505-2E9C-101B-9397-08002B2CF9AE}" pid="106" name="Objective-Date Emailed to Ministers Office">
    <vt:lpwstr/>
  </property>
  <property fmtid="{D5CDD505-2E9C-101B-9397-08002B2CF9AE}" pid="107" name="Objective-Disposal Reasons">
    <vt:lpwstr/>
  </property>
  <property fmtid="{D5CDD505-2E9C-101B-9397-08002B2CF9AE}" pid="108" name="Objective-Date to be Exported">
    <vt:lpwstr/>
  </property>
  <property fmtid="{D5CDD505-2E9C-101B-9397-08002B2CF9AE}" pid="109" name="Objective-Used By System Admin Only">
    <vt:lpwstr/>
  </property>
  <property fmtid="{D5CDD505-2E9C-101B-9397-08002B2CF9AE}" pid="110" name="Objective-Old Agency">
    <vt:lpwstr/>
  </property>
  <property fmtid="{D5CDD505-2E9C-101B-9397-08002B2CF9AE}" pid="111" name="Objective-Old Business Division">
    <vt:lpwstr/>
  </property>
  <property fmtid="{D5CDD505-2E9C-101B-9397-08002B2CF9AE}" pid="112" name="Objective-Old Workgroup">
    <vt:lpwstr/>
  </property>
  <property fmtid="{D5CDD505-2E9C-101B-9397-08002B2CF9AE}" pid="113" name="Objective-Old Section">
    <vt:lpwstr/>
  </property>
  <property fmtid="{D5CDD505-2E9C-101B-9397-08002B2CF9AE}" pid="114" name="Objective-Comment">
    <vt:lpwstr/>
  </property>
  <property fmtid="{D5CDD505-2E9C-101B-9397-08002B2CF9AE}" pid="115" name="ContentTypeId">
    <vt:lpwstr>0x0101005E6EEE23B8A4414B8DD34E5A2794ECBD00605146C1502B704B8EFB94EE57218671</vt:lpwstr>
  </property>
  <property fmtid="{D5CDD505-2E9C-101B-9397-08002B2CF9AE}" pid="116" name="MediaServiceImageTags">
    <vt:lpwstr/>
  </property>
  <property fmtid="{D5CDD505-2E9C-101B-9397-08002B2CF9AE}" pid="117" name="_SourceUrl">
    <vt:lpwstr/>
  </property>
  <property fmtid="{D5CDD505-2E9C-101B-9397-08002B2CF9AE}" pid="118" name="ComplianceAssetId">
    <vt:lpwstr/>
  </property>
  <property fmtid="{D5CDD505-2E9C-101B-9397-08002B2CF9AE}" pid="119" name="xd_Signature">
    <vt:bool>false</vt:bool>
  </property>
  <property fmtid="{D5CDD505-2E9C-101B-9397-08002B2CF9AE}" pid="120" name="_dlc_DocIdItemGuid">
    <vt:lpwstr>48e5b75c-926d-4b98-93d8-c0cfd7a64fe1</vt:lpwstr>
  </property>
  <property fmtid="{D5CDD505-2E9C-101B-9397-08002B2CF9AE}" pid="121" name="TriggerFlowInfo">
    <vt:lpwstr/>
  </property>
  <property fmtid="{D5CDD505-2E9C-101B-9397-08002B2CF9AE}" pid="122" name="xd_ProgID">
    <vt:lpwstr/>
  </property>
  <property fmtid="{D5CDD505-2E9C-101B-9397-08002B2CF9AE}" pid="123" name="_SharedFileIndex">
    <vt:lpwstr/>
  </property>
  <property fmtid="{D5CDD505-2E9C-101B-9397-08002B2CF9AE}" pid="124" name="TemplateUrl">
    <vt:lpwstr/>
  </property>
  <property fmtid="{D5CDD505-2E9C-101B-9397-08002B2CF9AE}" pid="125" name="_ExtendedDescription">
    <vt:lpwstr/>
  </property>
</Properties>
</file>